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C91E716-E736-4B83-B6B0-23A00B46F566}" xr6:coauthVersionLast="47" xr6:coauthVersionMax="47" xr10:uidLastSave="{00000000-0000-0000-0000-000000000000}"/>
  <bookViews>
    <workbookView xWindow="28680" yWindow="-120" windowWidth="29040" windowHeight="15720" tabRatio="848" xr2:uid="{00000000-000D-0000-FFFF-FFFF00000000}"/>
  </bookViews>
  <sheets>
    <sheet name="P&amp;L-All Brands" sheetId="25" r:id="rId1"/>
    <sheet name="P&amp;L-Adair" sheetId="2" r:id="rId2"/>
    <sheet name="P&amp;L-Aviva" sheetId="22" r:id="rId3"/>
    <sheet name="P&amp;L-Harper" sheetId="23" r:id="rId4"/>
    <sheet name="P&amp;L-Sander" sheetId="24" r:id="rId5"/>
    <sheet name="Deflator %" sheetId="6" r:id="rId6"/>
    <sheet name="Trade Spend-Adair" sheetId="15" r:id="rId7"/>
    <sheet name="Trade Spend-Aviva" sheetId="14" r:id="rId8"/>
    <sheet name="Trade Spend-Harper" sheetId="13" r:id="rId9"/>
    <sheet name="Trade Spend-Sander" sheetId="7" r:id="rId10"/>
    <sheet name="Base Assumptions-Adair" sheetId="10" r:id="rId11"/>
    <sheet name="Base Assumptions-Aviva" sheetId="16" r:id="rId12"/>
    <sheet name="Base Assumptions-Harper" sheetId="17" r:id="rId13"/>
    <sheet name="Base Assumptions-Sander" sheetId="18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0" l="1"/>
  <c r="AA16" i="10"/>
  <c r="Z16" i="10"/>
  <c r="Y16" i="10"/>
  <c r="X16" i="10"/>
  <c r="W16" i="10"/>
  <c r="V16" i="10"/>
  <c r="U16" i="10"/>
  <c r="T16" i="10"/>
  <c r="S16" i="10"/>
  <c r="R16" i="10"/>
  <c r="Q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B19" i="16"/>
  <c r="AA19" i="16"/>
  <c r="Z19" i="16"/>
  <c r="Y19" i="16"/>
  <c r="X19" i="16"/>
  <c r="W19" i="16"/>
  <c r="V19" i="16"/>
  <c r="U19" i="16"/>
  <c r="T19" i="16"/>
  <c r="S19" i="16"/>
  <c r="R19" i="16"/>
  <c r="Q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AB11" i="17"/>
  <c r="AA11" i="17"/>
  <c r="Z11" i="17"/>
  <c r="Y11" i="17"/>
  <c r="X11" i="17"/>
  <c r="W11" i="17"/>
  <c r="V11" i="17"/>
  <c r="U11" i="17"/>
  <c r="T11" i="17"/>
  <c r="S11" i="17"/>
  <c r="R11" i="17"/>
  <c r="Q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AB15" i="18"/>
  <c r="AA15" i="18"/>
  <c r="Z15" i="18"/>
  <c r="Y15" i="18"/>
  <c r="X15" i="18"/>
  <c r="W15" i="18"/>
  <c r="V15" i="18"/>
  <c r="U15" i="18"/>
  <c r="T15" i="18"/>
  <c r="S15" i="18"/>
  <c r="R15" i="18"/>
  <c r="Q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D11" i="24" l="1"/>
  <c r="E11" i="24"/>
  <c r="F11" i="24"/>
  <c r="G11" i="24"/>
  <c r="H11" i="24"/>
  <c r="I11" i="24"/>
  <c r="J11" i="24"/>
  <c r="K11" i="24"/>
  <c r="L11" i="24"/>
  <c r="M11" i="24"/>
  <c r="N11" i="24"/>
  <c r="D12" i="24"/>
  <c r="E12" i="24"/>
  <c r="F12" i="24"/>
  <c r="G12" i="24"/>
  <c r="H12" i="24"/>
  <c r="I12" i="24"/>
  <c r="J12" i="24"/>
  <c r="K12" i="24"/>
  <c r="L12" i="24"/>
  <c r="M12" i="24"/>
  <c r="N12" i="24"/>
  <c r="D13" i="24"/>
  <c r="E13" i="24"/>
  <c r="F13" i="24"/>
  <c r="G13" i="24"/>
  <c r="H13" i="24"/>
  <c r="I13" i="24"/>
  <c r="J13" i="24"/>
  <c r="K13" i="24"/>
  <c r="L13" i="24"/>
  <c r="M13" i="24"/>
  <c r="N13" i="24"/>
  <c r="D14" i="24"/>
  <c r="E14" i="24"/>
  <c r="F14" i="24"/>
  <c r="G14" i="24"/>
  <c r="H14" i="24"/>
  <c r="I14" i="24"/>
  <c r="J14" i="24"/>
  <c r="K14" i="24"/>
  <c r="L14" i="24"/>
  <c r="M14" i="24"/>
  <c r="N14" i="24"/>
  <c r="C12" i="24"/>
  <c r="C13" i="24"/>
  <c r="C14" i="24"/>
  <c r="C11" i="24"/>
  <c r="C12" i="23"/>
  <c r="D12" i="23"/>
  <c r="E12" i="23"/>
  <c r="F12" i="23"/>
  <c r="G12" i="23"/>
  <c r="H12" i="23"/>
  <c r="I12" i="23"/>
  <c r="J12" i="23"/>
  <c r="K12" i="23"/>
  <c r="L12" i="23"/>
  <c r="M12" i="23"/>
  <c r="N12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D11" i="23"/>
  <c r="E11" i="23"/>
  <c r="F11" i="23"/>
  <c r="G11" i="23"/>
  <c r="H11" i="23"/>
  <c r="I11" i="23"/>
  <c r="J11" i="23"/>
  <c r="K11" i="23"/>
  <c r="L11" i="23"/>
  <c r="M11" i="23"/>
  <c r="N11" i="23"/>
  <c r="C11" i="23"/>
  <c r="D11" i="22"/>
  <c r="E11" i="22"/>
  <c r="F11" i="22"/>
  <c r="G11" i="22"/>
  <c r="H11" i="22"/>
  <c r="I11" i="22"/>
  <c r="J11" i="22"/>
  <c r="K11" i="22"/>
  <c r="L11" i="22"/>
  <c r="M11" i="22"/>
  <c r="N11" i="22"/>
  <c r="D12" i="22"/>
  <c r="E12" i="22"/>
  <c r="F12" i="22"/>
  <c r="G12" i="22"/>
  <c r="H12" i="22"/>
  <c r="I12" i="22"/>
  <c r="J12" i="22"/>
  <c r="K12" i="22"/>
  <c r="L12" i="22"/>
  <c r="M12" i="22"/>
  <c r="N12" i="22"/>
  <c r="D13" i="22"/>
  <c r="E13" i="22"/>
  <c r="F13" i="22"/>
  <c r="G13" i="22"/>
  <c r="H13" i="22"/>
  <c r="I13" i="22"/>
  <c r="J13" i="22"/>
  <c r="K13" i="22"/>
  <c r="L13" i="22"/>
  <c r="M13" i="22"/>
  <c r="N13" i="22"/>
  <c r="D14" i="22"/>
  <c r="E14" i="22"/>
  <c r="F14" i="22"/>
  <c r="G14" i="22"/>
  <c r="H14" i="22"/>
  <c r="I14" i="22"/>
  <c r="J14" i="22"/>
  <c r="K14" i="22"/>
  <c r="L14" i="22"/>
  <c r="M14" i="22"/>
  <c r="N14" i="22"/>
  <c r="C12" i="22"/>
  <c r="C13" i="22"/>
  <c r="C14" i="22"/>
  <c r="C11" i="22"/>
  <c r="C11" i="25" s="1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D11" i="2"/>
  <c r="E11" i="2"/>
  <c r="F11" i="2"/>
  <c r="G11" i="2"/>
  <c r="H11" i="2"/>
  <c r="I11" i="2"/>
  <c r="J11" i="2"/>
  <c r="K11" i="2"/>
  <c r="L11" i="2"/>
  <c r="M11" i="2"/>
  <c r="N11" i="2"/>
  <c r="C11" i="2"/>
  <c r="H11" i="25" l="1"/>
  <c r="E11" i="25"/>
  <c r="G11" i="25"/>
  <c r="J12" i="25"/>
  <c r="N11" i="25"/>
  <c r="F13" i="25"/>
  <c r="N13" i="25"/>
  <c r="M11" i="25"/>
  <c r="F11" i="25"/>
  <c r="I13" i="25"/>
  <c r="E12" i="25"/>
  <c r="M12" i="25"/>
  <c r="G13" i="25"/>
  <c r="L13" i="25"/>
  <c r="H12" i="25"/>
  <c r="M13" i="25"/>
  <c r="I12" i="25"/>
  <c r="D13" i="25"/>
  <c r="L11" i="25"/>
  <c r="D11" i="25"/>
  <c r="K13" i="25"/>
  <c r="C13" i="25"/>
  <c r="G12" i="25"/>
  <c r="E13" i="25"/>
  <c r="K11" i="25"/>
  <c r="J13" i="25"/>
  <c r="N12" i="25"/>
  <c r="F12" i="25"/>
  <c r="J11" i="25"/>
  <c r="I11" i="25"/>
  <c r="H13" i="25"/>
  <c r="L12" i="25"/>
  <c r="D12" i="25"/>
  <c r="K12" i="25"/>
  <c r="C12" i="25"/>
  <c r="C62" i="10"/>
  <c r="C47" i="10"/>
  <c r="C61" i="18" l="1"/>
  <c r="C48" i="18"/>
  <c r="D62" i="10"/>
  <c r="C58" i="16"/>
  <c r="C57" i="16"/>
  <c r="C48" i="10"/>
  <c r="C63" i="10" l="1"/>
  <c r="J15" i="24" l="1"/>
  <c r="N15" i="24"/>
  <c r="F15" i="24"/>
  <c r="O11" i="22"/>
  <c r="O14" i="23"/>
  <c r="I15" i="23"/>
  <c r="O14" i="24"/>
  <c r="L15" i="24"/>
  <c r="H15" i="24"/>
  <c r="D15" i="24"/>
  <c r="O12" i="24"/>
  <c r="C15" i="22"/>
  <c r="O13" i="22"/>
  <c r="M15" i="23"/>
  <c r="E15" i="23"/>
  <c r="M15" i="24"/>
  <c r="K15" i="24"/>
  <c r="I15" i="24"/>
  <c r="G15" i="24"/>
  <c r="E15" i="24"/>
  <c r="C15" i="24"/>
  <c r="C15" i="23"/>
  <c r="O12" i="22"/>
  <c r="O14" i="22"/>
  <c r="O13" i="24"/>
  <c r="O11" i="24"/>
  <c r="K15" i="23"/>
  <c r="G15" i="23"/>
  <c r="O13" i="23"/>
  <c r="N15" i="23"/>
  <c r="L15" i="23"/>
  <c r="J15" i="23"/>
  <c r="H15" i="23"/>
  <c r="F15" i="23"/>
  <c r="D15" i="23"/>
  <c r="O12" i="23"/>
  <c r="O11" i="23"/>
  <c r="M15" i="22"/>
  <c r="K15" i="22"/>
  <c r="I15" i="22"/>
  <c r="G15" i="22"/>
  <c r="E15" i="22"/>
  <c r="N15" i="22"/>
  <c r="L15" i="22"/>
  <c r="J15" i="22"/>
  <c r="H15" i="22"/>
  <c r="F15" i="22"/>
  <c r="D15" i="22"/>
  <c r="O15" i="24" l="1"/>
  <c r="O15" i="23"/>
  <c r="O15" i="22"/>
  <c r="D59" i="18"/>
  <c r="E59" i="18"/>
  <c r="F59" i="18"/>
  <c r="G59" i="18"/>
  <c r="H59" i="18"/>
  <c r="I59" i="18"/>
  <c r="J59" i="18"/>
  <c r="K59" i="18"/>
  <c r="L59" i="18"/>
  <c r="M59" i="18"/>
  <c r="N59" i="18"/>
  <c r="D60" i="18"/>
  <c r="E60" i="18"/>
  <c r="F60" i="18"/>
  <c r="G60" i="18"/>
  <c r="H60" i="18"/>
  <c r="I60" i="18"/>
  <c r="J60" i="18"/>
  <c r="K60" i="18"/>
  <c r="L60" i="18"/>
  <c r="M60" i="18"/>
  <c r="N60" i="18"/>
  <c r="D61" i="18"/>
  <c r="E61" i="18"/>
  <c r="F61" i="18"/>
  <c r="G61" i="18"/>
  <c r="H61" i="18"/>
  <c r="I61" i="18"/>
  <c r="J61" i="18"/>
  <c r="K61" i="18"/>
  <c r="L61" i="18"/>
  <c r="M61" i="18"/>
  <c r="N61" i="18"/>
  <c r="D62" i="18"/>
  <c r="E62" i="18"/>
  <c r="F62" i="18"/>
  <c r="G62" i="18"/>
  <c r="H62" i="18"/>
  <c r="I62" i="18"/>
  <c r="J62" i="18"/>
  <c r="K62" i="18"/>
  <c r="L62" i="18"/>
  <c r="M62" i="18"/>
  <c r="N62" i="18"/>
  <c r="D63" i="18"/>
  <c r="E63" i="18"/>
  <c r="F63" i="18"/>
  <c r="G63" i="18"/>
  <c r="H63" i="18"/>
  <c r="I63" i="18"/>
  <c r="J63" i="18"/>
  <c r="K63" i="18"/>
  <c r="L63" i="18"/>
  <c r="M63" i="18"/>
  <c r="N63" i="18"/>
  <c r="D64" i="18"/>
  <c r="E64" i="18"/>
  <c r="F64" i="18"/>
  <c r="G64" i="18"/>
  <c r="H64" i="18"/>
  <c r="I64" i="18"/>
  <c r="J64" i="18"/>
  <c r="K64" i="18"/>
  <c r="L64" i="18"/>
  <c r="M64" i="18"/>
  <c r="N64" i="18"/>
  <c r="D65" i="18"/>
  <c r="E65" i="18"/>
  <c r="F65" i="18"/>
  <c r="G65" i="18"/>
  <c r="H65" i="18"/>
  <c r="I65" i="18"/>
  <c r="J65" i="18"/>
  <c r="K65" i="18"/>
  <c r="L65" i="18"/>
  <c r="M65" i="18"/>
  <c r="N65" i="18"/>
  <c r="D66" i="18"/>
  <c r="E66" i="18"/>
  <c r="F66" i="18"/>
  <c r="G66" i="18"/>
  <c r="H66" i="18"/>
  <c r="I66" i="18"/>
  <c r="J66" i="18"/>
  <c r="K66" i="18"/>
  <c r="L66" i="18"/>
  <c r="M66" i="18"/>
  <c r="N66" i="18"/>
  <c r="D67" i="18"/>
  <c r="E67" i="18"/>
  <c r="F67" i="18"/>
  <c r="G67" i="18"/>
  <c r="H67" i="18"/>
  <c r="I67" i="18"/>
  <c r="J67" i="18"/>
  <c r="K67" i="18"/>
  <c r="L67" i="18"/>
  <c r="M67" i="18"/>
  <c r="N67" i="18"/>
  <c r="D68" i="18"/>
  <c r="E68" i="18"/>
  <c r="F68" i="18"/>
  <c r="G68" i="18"/>
  <c r="H68" i="18"/>
  <c r="I68" i="18"/>
  <c r="J68" i="18"/>
  <c r="K68" i="18"/>
  <c r="L68" i="18"/>
  <c r="M68" i="18"/>
  <c r="N68" i="18"/>
  <c r="C60" i="18"/>
  <c r="C62" i="18"/>
  <c r="C63" i="18"/>
  <c r="C64" i="18"/>
  <c r="C65" i="18"/>
  <c r="C66" i="18"/>
  <c r="C67" i="18"/>
  <c r="C68" i="18"/>
  <c r="C59" i="18"/>
  <c r="D45" i="18"/>
  <c r="E45" i="18"/>
  <c r="F45" i="18"/>
  <c r="G45" i="18"/>
  <c r="H45" i="18"/>
  <c r="I45" i="18"/>
  <c r="J45" i="18"/>
  <c r="K45" i="18"/>
  <c r="L45" i="18"/>
  <c r="M45" i="18"/>
  <c r="N45" i="18"/>
  <c r="D46" i="18"/>
  <c r="E46" i="18"/>
  <c r="F46" i="18"/>
  <c r="G46" i="18"/>
  <c r="H46" i="18"/>
  <c r="I46" i="18"/>
  <c r="J46" i="18"/>
  <c r="K46" i="18"/>
  <c r="L46" i="18"/>
  <c r="M46" i="18"/>
  <c r="N46" i="18"/>
  <c r="D47" i="18"/>
  <c r="E47" i="18"/>
  <c r="F47" i="18"/>
  <c r="G47" i="18"/>
  <c r="H47" i="18"/>
  <c r="I47" i="18"/>
  <c r="J47" i="18"/>
  <c r="K47" i="18"/>
  <c r="L47" i="18"/>
  <c r="M47" i="18"/>
  <c r="N47" i="18"/>
  <c r="D48" i="18"/>
  <c r="E48" i="18"/>
  <c r="F48" i="18"/>
  <c r="G48" i="18"/>
  <c r="H48" i="18"/>
  <c r="I48" i="18"/>
  <c r="J48" i="18"/>
  <c r="K48" i="18"/>
  <c r="L48" i="18"/>
  <c r="M48" i="18"/>
  <c r="N48" i="18"/>
  <c r="D49" i="18"/>
  <c r="E49" i="18"/>
  <c r="F49" i="18"/>
  <c r="G49" i="18"/>
  <c r="H49" i="18"/>
  <c r="I49" i="18"/>
  <c r="J49" i="18"/>
  <c r="K49" i="18"/>
  <c r="L49" i="18"/>
  <c r="M49" i="18"/>
  <c r="N49" i="18"/>
  <c r="D50" i="18"/>
  <c r="E50" i="18"/>
  <c r="F50" i="18"/>
  <c r="G50" i="18"/>
  <c r="H50" i="18"/>
  <c r="I50" i="18"/>
  <c r="J50" i="18"/>
  <c r="K50" i="18"/>
  <c r="L50" i="18"/>
  <c r="M50" i="18"/>
  <c r="N50" i="18"/>
  <c r="D51" i="18"/>
  <c r="E51" i="18"/>
  <c r="F51" i="18"/>
  <c r="G51" i="18"/>
  <c r="H51" i="18"/>
  <c r="I51" i="18"/>
  <c r="J51" i="18"/>
  <c r="K51" i="18"/>
  <c r="L51" i="18"/>
  <c r="M51" i="18"/>
  <c r="N51" i="18"/>
  <c r="D52" i="18"/>
  <c r="E52" i="18"/>
  <c r="F52" i="18"/>
  <c r="G52" i="18"/>
  <c r="H52" i="18"/>
  <c r="I52" i="18"/>
  <c r="J52" i="18"/>
  <c r="K52" i="18"/>
  <c r="L52" i="18"/>
  <c r="M52" i="18"/>
  <c r="N52" i="18"/>
  <c r="D53" i="18"/>
  <c r="E53" i="18"/>
  <c r="F53" i="18"/>
  <c r="G53" i="18"/>
  <c r="H53" i="18"/>
  <c r="I53" i="18"/>
  <c r="J53" i="18"/>
  <c r="K53" i="18"/>
  <c r="L53" i="18"/>
  <c r="M53" i="18"/>
  <c r="N53" i="18"/>
  <c r="D54" i="18"/>
  <c r="E54" i="18"/>
  <c r="F54" i="18"/>
  <c r="G54" i="18"/>
  <c r="H54" i="18"/>
  <c r="I54" i="18"/>
  <c r="J54" i="18"/>
  <c r="K54" i="18"/>
  <c r="L54" i="18"/>
  <c r="M54" i="18"/>
  <c r="N54" i="18"/>
  <c r="C46" i="18"/>
  <c r="C47" i="18"/>
  <c r="C49" i="18"/>
  <c r="C50" i="18"/>
  <c r="C51" i="18"/>
  <c r="C52" i="18"/>
  <c r="C53" i="18"/>
  <c r="C54" i="18"/>
  <c r="C45" i="18"/>
  <c r="D43" i="17"/>
  <c r="E43" i="17"/>
  <c r="F43" i="17"/>
  <c r="G43" i="17"/>
  <c r="H43" i="17"/>
  <c r="I43" i="17"/>
  <c r="J43" i="17"/>
  <c r="K43" i="17"/>
  <c r="L43" i="17"/>
  <c r="M43" i="17"/>
  <c r="N43" i="17"/>
  <c r="D44" i="17"/>
  <c r="E44" i="17"/>
  <c r="F44" i="17"/>
  <c r="G44" i="17"/>
  <c r="H44" i="17"/>
  <c r="I44" i="17"/>
  <c r="J44" i="17"/>
  <c r="K44" i="17"/>
  <c r="L44" i="17"/>
  <c r="M44" i="17"/>
  <c r="N44" i="17"/>
  <c r="D45" i="17"/>
  <c r="E45" i="17"/>
  <c r="F45" i="17"/>
  <c r="G45" i="17"/>
  <c r="H45" i="17"/>
  <c r="I45" i="17"/>
  <c r="J45" i="17"/>
  <c r="K45" i="17"/>
  <c r="L45" i="17"/>
  <c r="M45" i="17"/>
  <c r="N45" i="17"/>
  <c r="D46" i="17"/>
  <c r="D16" i="24" s="1"/>
  <c r="E46" i="17"/>
  <c r="E16" i="24" s="1"/>
  <c r="F46" i="17"/>
  <c r="F16" i="24" s="1"/>
  <c r="G46" i="17"/>
  <c r="G16" i="24" s="1"/>
  <c r="H46" i="17"/>
  <c r="H16" i="24" s="1"/>
  <c r="I46" i="17"/>
  <c r="I16" i="24" s="1"/>
  <c r="J46" i="17"/>
  <c r="J16" i="24" s="1"/>
  <c r="K46" i="17"/>
  <c r="K16" i="24" s="1"/>
  <c r="L46" i="17"/>
  <c r="L16" i="24" s="1"/>
  <c r="M46" i="17"/>
  <c r="M16" i="24" s="1"/>
  <c r="N46" i="17"/>
  <c r="N16" i="24" s="1"/>
  <c r="D47" i="17"/>
  <c r="E47" i="17"/>
  <c r="F47" i="17"/>
  <c r="G47" i="17"/>
  <c r="H47" i="17"/>
  <c r="I47" i="17"/>
  <c r="J47" i="17"/>
  <c r="K47" i="17"/>
  <c r="L47" i="17"/>
  <c r="M47" i="17"/>
  <c r="N47" i="17"/>
  <c r="D48" i="17"/>
  <c r="E48" i="17"/>
  <c r="F48" i="17"/>
  <c r="G48" i="17"/>
  <c r="H48" i="17"/>
  <c r="I48" i="17"/>
  <c r="J48" i="17"/>
  <c r="K48" i="17"/>
  <c r="L48" i="17"/>
  <c r="M48" i="17"/>
  <c r="N48" i="17"/>
  <c r="C44" i="17"/>
  <c r="C45" i="17"/>
  <c r="C46" i="17"/>
  <c r="C16" i="24" s="1"/>
  <c r="C47" i="17"/>
  <c r="C48" i="17"/>
  <c r="C4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D34" i="17"/>
  <c r="E34" i="17"/>
  <c r="F34" i="17"/>
  <c r="G34" i="17"/>
  <c r="H34" i="17"/>
  <c r="I34" i="17"/>
  <c r="J34" i="17"/>
  <c r="K34" i="17"/>
  <c r="L34" i="17"/>
  <c r="M34" i="17"/>
  <c r="N34" i="17"/>
  <c r="D35" i="17"/>
  <c r="E35" i="17"/>
  <c r="F35" i="17"/>
  <c r="G35" i="17"/>
  <c r="H35" i="17"/>
  <c r="I35" i="17"/>
  <c r="J35" i="17"/>
  <c r="K35" i="17"/>
  <c r="L35" i="17"/>
  <c r="M35" i="17"/>
  <c r="N35" i="17"/>
  <c r="D36" i="17"/>
  <c r="E36" i="17"/>
  <c r="F36" i="17"/>
  <c r="G36" i="17"/>
  <c r="H36" i="17"/>
  <c r="I36" i="17"/>
  <c r="J36" i="17"/>
  <c r="K36" i="17"/>
  <c r="L36" i="17"/>
  <c r="M36" i="17"/>
  <c r="N36" i="17"/>
  <c r="D37" i="17"/>
  <c r="E37" i="17"/>
  <c r="F37" i="17"/>
  <c r="G37" i="17"/>
  <c r="H37" i="17"/>
  <c r="I37" i="17"/>
  <c r="J37" i="17"/>
  <c r="K37" i="17"/>
  <c r="L37" i="17"/>
  <c r="M37" i="17"/>
  <c r="N37" i="17"/>
  <c r="D38" i="17"/>
  <c r="E38" i="17"/>
  <c r="F38" i="17"/>
  <c r="G38" i="17"/>
  <c r="H38" i="17"/>
  <c r="I38" i="17"/>
  <c r="J38" i="17"/>
  <c r="K38" i="17"/>
  <c r="L38" i="17"/>
  <c r="M38" i="17"/>
  <c r="N38" i="17"/>
  <c r="C34" i="17"/>
  <c r="C35" i="17"/>
  <c r="C36" i="17"/>
  <c r="C37" i="17"/>
  <c r="C38" i="17"/>
  <c r="D75" i="16"/>
  <c r="E75" i="16"/>
  <c r="F75" i="16"/>
  <c r="G75" i="16"/>
  <c r="H75" i="16"/>
  <c r="I75" i="16"/>
  <c r="J75" i="16"/>
  <c r="K75" i="16"/>
  <c r="L75" i="16"/>
  <c r="M75" i="16"/>
  <c r="N75" i="16"/>
  <c r="D76" i="16"/>
  <c r="E76" i="16"/>
  <c r="F76" i="16"/>
  <c r="G76" i="16"/>
  <c r="H76" i="16"/>
  <c r="I76" i="16"/>
  <c r="J76" i="16"/>
  <c r="K76" i="16"/>
  <c r="L76" i="16"/>
  <c r="M76" i="16"/>
  <c r="N76" i="16"/>
  <c r="D77" i="16"/>
  <c r="E77" i="16"/>
  <c r="F77" i="16"/>
  <c r="G77" i="16"/>
  <c r="H77" i="16"/>
  <c r="I77" i="16"/>
  <c r="J77" i="16"/>
  <c r="K77" i="16"/>
  <c r="L77" i="16"/>
  <c r="M77" i="16"/>
  <c r="N77" i="16"/>
  <c r="D78" i="16"/>
  <c r="E78" i="16"/>
  <c r="F78" i="16"/>
  <c r="G78" i="16"/>
  <c r="H78" i="16"/>
  <c r="I78" i="16"/>
  <c r="J78" i="16"/>
  <c r="K78" i="16"/>
  <c r="L78" i="16"/>
  <c r="M78" i="16"/>
  <c r="N78" i="16"/>
  <c r="D79" i="16"/>
  <c r="E79" i="16"/>
  <c r="F79" i="16"/>
  <c r="G79" i="16"/>
  <c r="H79" i="16"/>
  <c r="I79" i="16"/>
  <c r="J79" i="16"/>
  <c r="K79" i="16"/>
  <c r="L79" i="16"/>
  <c r="M79" i="16"/>
  <c r="N79" i="16"/>
  <c r="D80" i="16"/>
  <c r="E80" i="16"/>
  <c r="F80" i="16"/>
  <c r="G80" i="16"/>
  <c r="H80" i="16"/>
  <c r="I80" i="16"/>
  <c r="J80" i="16"/>
  <c r="K80" i="16"/>
  <c r="L80" i="16"/>
  <c r="M80" i="16"/>
  <c r="N80" i="16"/>
  <c r="D81" i="16"/>
  <c r="E81" i="16"/>
  <c r="F81" i="16"/>
  <c r="G81" i="16"/>
  <c r="H81" i="16"/>
  <c r="I81" i="16"/>
  <c r="J81" i="16"/>
  <c r="K81" i="16"/>
  <c r="L81" i="16"/>
  <c r="M81" i="16"/>
  <c r="N81" i="16"/>
  <c r="D82" i="16"/>
  <c r="E82" i="16"/>
  <c r="F82" i="16"/>
  <c r="G82" i="16"/>
  <c r="H82" i="16"/>
  <c r="I82" i="16"/>
  <c r="J82" i="16"/>
  <c r="K82" i="16"/>
  <c r="L82" i="16"/>
  <c r="M82" i="16"/>
  <c r="N82" i="16"/>
  <c r="D83" i="16"/>
  <c r="E83" i="16"/>
  <c r="F83" i="16"/>
  <c r="G83" i="16"/>
  <c r="H83" i="16"/>
  <c r="I83" i="16"/>
  <c r="J83" i="16"/>
  <c r="K83" i="16"/>
  <c r="L83" i="16"/>
  <c r="M83" i="16"/>
  <c r="N83" i="16"/>
  <c r="D84" i="16"/>
  <c r="E84" i="16"/>
  <c r="F84" i="16"/>
  <c r="G84" i="16"/>
  <c r="H84" i="16"/>
  <c r="I84" i="16"/>
  <c r="J84" i="16"/>
  <c r="K84" i="16"/>
  <c r="L84" i="16"/>
  <c r="M84" i="16"/>
  <c r="N84" i="16"/>
  <c r="D85" i="16"/>
  <c r="E85" i="16"/>
  <c r="F85" i="16"/>
  <c r="G85" i="16"/>
  <c r="H85" i="16"/>
  <c r="I85" i="16"/>
  <c r="J85" i="16"/>
  <c r="K85" i="16"/>
  <c r="L85" i="16"/>
  <c r="M85" i="16"/>
  <c r="N85" i="16"/>
  <c r="D86" i="16"/>
  <c r="E86" i="16"/>
  <c r="F86" i="16"/>
  <c r="G86" i="16"/>
  <c r="H86" i="16"/>
  <c r="I86" i="16"/>
  <c r="J86" i="16"/>
  <c r="K86" i="16"/>
  <c r="L86" i="16"/>
  <c r="M86" i="16"/>
  <c r="N86" i="16"/>
  <c r="D87" i="16"/>
  <c r="E87" i="16"/>
  <c r="F87" i="16"/>
  <c r="G87" i="16"/>
  <c r="H87" i="16"/>
  <c r="I87" i="16"/>
  <c r="J87" i="16"/>
  <c r="K87" i="16"/>
  <c r="L87" i="16"/>
  <c r="M87" i="16"/>
  <c r="N87" i="16"/>
  <c r="D88" i="16"/>
  <c r="E88" i="16"/>
  <c r="F88" i="16"/>
  <c r="G88" i="16"/>
  <c r="H88" i="16"/>
  <c r="I88" i="16"/>
  <c r="J88" i="16"/>
  <c r="K88" i="16"/>
  <c r="L88" i="16"/>
  <c r="M88" i="16"/>
  <c r="N88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75" i="16"/>
  <c r="D57" i="16"/>
  <c r="E57" i="16"/>
  <c r="F57" i="16"/>
  <c r="G57" i="16"/>
  <c r="H57" i="16"/>
  <c r="I57" i="16"/>
  <c r="J57" i="16"/>
  <c r="K57" i="16"/>
  <c r="L57" i="16"/>
  <c r="M57" i="16"/>
  <c r="N57" i="16"/>
  <c r="D58" i="16"/>
  <c r="E58" i="16"/>
  <c r="F58" i="16"/>
  <c r="G58" i="16"/>
  <c r="H58" i="16"/>
  <c r="I58" i="16"/>
  <c r="J58" i="16"/>
  <c r="K58" i="16"/>
  <c r="L58" i="16"/>
  <c r="M58" i="16"/>
  <c r="N58" i="16"/>
  <c r="D59" i="16"/>
  <c r="E59" i="16"/>
  <c r="F59" i="16"/>
  <c r="G59" i="16"/>
  <c r="H59" i="16"/>
  <c r="I59" i="16"/>
  <c r="J59" i="16"/>
  <c r="K59" i="16"/>
  <c r="L59" i="16"/>
  <c r="M59" i="16"/>
  <c r="N59" i="16"/>
  <c r="D60" i="16"/>
  <c r="E60" i="16"/>
  <c r="F60" i="16"/>
  <c r="G60" i="16"/>
  <c r="H60" i="16"/>
  <c r="I60" i="16"/>
  <c r="J60" i="16"/>
  <c r="K60" i="16"/>
  <c r="L60" i="16"/>
  <c r="M60" i="16"/>
  <c r="N60" i="16"/>
  <c r="D61" i="16"/>
  <c r="E61" i="16"/>
  <c r="F61" i="16"/>
  <c r="G61" i="16"/>
  <c r="H61" i="16"/>
  <c r="I61" i="16"/>
  <c r="J61" i="16"/>
  <c r="K61" i="16"/>
  <c r="L61" i="16"/>
  <c r="M61" i="16"/>
  <c r="N61" i="16"/>
  <c r="D62" i="16"/>
  <c r="E62" i="16"/>
  <c r="F62" i="16"/>
  <c r="G62" i="16"/>
  <c r="H62" i="16"/>
  <c r="I62" i="16"/>
  <c r="J62" i="16"/>
  <c r="K62" i="16"/>
  <c r="L62" i="16"/>
  <c r="M62" i="16"/>
  <c r="N62" i="16"/>
  <c r="D63" i="16"/>
  <c r="E63" i="16"/>
  <c r="F63" i="16"/>
  <c r="G63" i="16"/>
  <c r="H63" i="16"/>
  <c r="I63" i="16"/>
  <c r="J63" i="16"/>
  <c r="K63" i="16"/>
  <c r="L63" i="16"/>
  <c r="M63" i="16"/>
  <c r="N63" i="16"/>
  <c r="D64" i="16"/>
  <c r="E64" i="16"/>
  <c r="F64" i="16"/>
  <c r="G64" i="16"/>
  <c r="H64" i="16"/>
  <c r="I64" i="16"/>
  <c r="J64" i="16"/>
  <c r="K64" i="16"/>
  <c r="L64" i="16"/>
  <c r="M64" i="16"/>
  <c r="N64" i="16"/>
  <c r="D65" i="16"/>
  <c r="E65" i="16"/>
  <c r="F65" i="16"/>
  <c r="G65" i="16"/>
  <c r="H65" i="16"/>
  <c r="I65" i="16"/>
  <c r="J65" i="16"/>
  <c r="K65" i="16"/>
  <c r="L65" i="16"/>
  <c r="M65" i="16"/>
  <c r="N65" i="16"/>
  <c r="D66" i="16"/>
  <c r="E66" i="16"/>
  <c r="F66" i="16"/>
  <c r="G66" i="16"/>
  <c r="H66" i="16"/>
  <c r="I66" i="16"/>
  <c r="J66" i="16"/>
  <c r="K66" i="16"/>
  <c r="L66" i="16"/>
  <c r="M66" i="16"/>
  <c r="N66" i="16"/>
  <c r="D67" i="16"/>
  <c r="E67" i="16"/>
  <c r="F67" i="16"/>
  <c r="G67" i="16"/>
  <c r="H67" i="16"/>
  <c r="I67" i="16"/>
  <c r="J67" i="16"/>
  <c r="K67" i="16"/>
  <c r="L67" i="16"/>
  <c r="M67" i="16"/>
  <c r="N67" i="16"/>
  <c r="D68" i="16"/>
  <c r="E68" i="16"/>
  <c r="F68" i="16"/>
  <c r="G68" i="16"/>
  <c r="H68" i="16"/>
  <c r="I68" i="16"/>
  <c r="J68" i="16"/>
  <c r="K68" i="16"/>
  <c r="L68" i="16"/>
  <c r="M68" i="16"/>
  <c r="N68" i="16"/>
  <c r="D69" i="16"/>
  <c r="E69" i="16"/>
  <c r="F69" i="16"/>
  <c r="G69" i="16"/>
  <c r="H69" i="16"/>
  <c r="I69" i="16"/>
  <c r="J69" i="16"/>
  <c r="K69" i="16"/>
  <c r="L69" i="16"/>
  <c r="M69" i="16"/>
  <c r="N69" i="16"/>
  <c r="D70" i="16"/>
  <c r="E70" i="16"/>
  <c r="F70" i="16"/>
  <c r="G70" i="16"/>
  <c r="H70" i="16"/>
  <c r="I70" i="16"/>
  <c r="J70" i="16"/>
  <c r="K70" i="16"/>
  <c r="L70" i="16"/>
  <c r="M70" i="16"/>
  <c r="N70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E62" i="10"/>
  <c r="F62" i="10"/>
  <c r="G62" i="10"/>
  <c r="H62" i="10"/>
  <c r="I62" i="10"/>
  <c r="J62" i="10"/>
  <c r="K62" i="10"/>
  <c r="L62" i="10"/>
  <c r="M62" i="10"/>
  <c r="N62" i="10"/>
  <c r="D63" i="10"/>
  <c r="E63" i="10"/>
  <c r="F63" i="10"/>
  <c r="G63" i="10"/>
  <c r="H63" i="10"/>
  <c r="I63" i="10"/>
  <c r="J63" i="10"/>
  <c r="K63" i="10"/>
  <c r="L63" i="10"/>
  <c r="M63" i="10"/>
  <c r="N63" i="10"/>
  <c r="D64" i="10"/>
  <c r="E64" i="10"/>
  <c r="F64" i="10"/>
  <c r="G64" i="10"/>
  <c r="H64" i="10"/>
  <c r="I64" i="10"/>
  <c r="J64" i="10"/>
  <c r="K64" i="10"/>
  <c r="L64" i="10"/>
  <c r="M64" i="10"/>
  <c r="N64" i="10"/>
  <c r="D65" i="10"/>
  <c r="E65" i="10"/>
  <c r="F65" i="10"/>
  <c r="G65" i="10"/>
  <c r="H65" i="10"/>
  <c r="I65" i="10"/>
  <c r="J65" i="10"/>
  <c r="K65" i="10"/>
  <c r="L65" i="10"/>
  <c r="M65" i="10"/>
  <c r="N65" i="10"/>
  <c r="D66" i="10"/>
  <c r="E66" i="10"/>
  <c r="F66" i="10"/>
  <c r="G66" i="10"/>
  <c r="H66" i="10"/>
  <c r="I66" i="10"/>
  <c r="J66" i="10"/>
  <c r="K66" i="10"/>
  <c r="L66" i="10"/>
  <c r="M66" i="10"/>
  <c r="N66" i="10"/>
  <c r="D67" i="10"/>
  <c r="E67" i="10"/>
  <c r="F67" i="10"/>
  <c r="G67" i="10"/>
  <c r="H67" i="10"/>
  <c r="I67" i="10"/>
  <c r="J67" i="10"/>
  <c r="K67" i="10"/>
  <c r="L67" i="10"/>
  <c r="M67" i="10"/>
  <c r="N67" i="10"/>
  <c r="D68" i="10"/>
  <c r="E68" i="10"/>
  <c r="F68" i="10"/>
  <c r="G68" i="10"/>
  <c r="H68" i="10"/>
  <c r="I68" i="10"/>
  <c r="J68" i="10"/>
  <c r="K68" i="10"/>
  <c r="L68" i="10"/>
  <c r="M68" i="10"/>
  <c r="N68" i="10"/>
  <c r="D69" i="10"/>
  <c r="E69" i="10"/>
  <c r="F69" i="10"/>
  <c r="G69" i="10"/>
  <c r="H69" i="10"/>
  <c r="I69" i="10"/>
  <c r="J69" i="10"/>
  <c r="K69" i="10"/>
  <c r="L69" i="10"/>
  <c r="M69" i="10"/>
  <c r="N69" i="10"/>
  <c r="D70" i="10"/>
  <c r="E70" i="10"/>
  <c r="F70" i="10"/>
  <c r="G70" i="10"/>
  <c r="H70" i="10"/>
  <c r="I70" i="10"/>
  <c r="J70" i="10"/>
  <c r="K70" i="10"/>
  <c r="L70" i="10"/>
  <c r="M70" i="10"/>
  <c r="N70" i="10"/>
  <c r="D71" i="10"/>
  <c r="E71" i="10"/>
  <c r="F71" i="10"/>
  <c r="G71" i="10"/>
  <c r="H71" i="10"/>
  <c r="I71" i="10"/>
  <c r="J71" i="10"/>
  <c r="K71" i="10"/>
  <c r="L71" i="10"/>
  <c r="M71" i="10"/>
  <c r="N71" i="10"/>
  <c r="D72" i="10"/>
  <c r="E72" i="10"/>
  <c r="F72" i="10"/>
  <c r="G72" i="10"/>
  <c r="H72" i="10"/>
  <c r="I72" i="10"/>
  <c r="J72" i="10"/>
  <c r="K72" i="10"/>
  <c r="L72" i="10"/>
  <c r="M72" i="10"/>
  <c r="N72" i="10"/>
  <c r="C64" i="10"/>
  <c r="C65" i="10"/>
  <c r="C66" i="10"/>
  <c r="C67" i="10"/>
  <c r="C68" i="10"/>
  <c r="C69" i="10"/>
  <c r="C70" i="10"/>
  <c r="C71" i="10"/>
  <c r="C72" i="10"/>
  <c r="D47" i="10"/>
  <c r="E47" i="10"/>
  <c r="F47" i="10"/>
  <c r="G47" i="10"/>
  <c r="H47" i="10"/>
  <c r="I47" i="10"/>
  <c r="J47" i="10"/>
  <c r="K47" i="10"/>
  <c r="L47" i="10"/>
  <c r="M47" i="10"/>
  <c r="N47" i="10"/>
  <c r="D48" i="10"/>
  <c r="E48" i="10"/>
  <c r="F48" i="10"/>
  <c r="G48" i="10"/>
  <c r="H48" i="10"/>
  <c r="I48" i="10"/>
  <c r="J48" i="10"/>
  <c r="K48" i="10"/>
  <c r="L48" i="10"/>
  <c r="M48" i="10"/>
  <c r="N48" i="10"/>
  <c r="D49" i="10"/>
  <c r="E49" i="10"/>
  <c r="F49" i="10"/>
  <c r="G49" i="10"/>
  <c r="H49" i="10"/>
  <c r="I49" i="10"/>
  <c r="J49" i="10"/>
  <c r="K49" i="10"/>
  <c r="L49" i="10"/>
  <c r="M49" i="10"/>
  <c r="N49" i="10"/>
  <c r="D50" i="10"/>
  <c r="E50" i="10"/>
  <c r="F50" i="10"/>
  <c r="G50" i="10"/>
  <c r="H50" i="10"/>
  <c r="I50" i="10"/>
  <c r="J50" i="10"/>
  <c r="K50" i="10"/>
  <c r="L50" i="10"/>
  <c r="M50" i="10"/>
  <c r="N50" i="10"/>
  <c r="D51" i="10"/>
  <c r="E51" i="10"/>
  <c r="F51" i="10"/>
  <c r="G51" i="10"/>
  <c r="H51" i="10"/>
  <c r="I51" i="10"/>
  <c r="J51" i="10"/>
  <c r="K51" i="10"/>
  <c r="L51" i="10"/>
  <c r="M51" i="10"/>
  <c r="N51" i="10"/>
  <c r="D52" i="10"/>
  <c r="E52" i="10"/>
  <c r="F52" i="10"/>
  <c r="G52" i="10"/>
  <c r="H52" i="10"/>
  <c r="I52" i="10"/>
  <c r="J52" i="10"/>
  <c r="K52" i="10"/>
  <c r="L52" i="10"/>
  <c r="M52" i="10"/>
  <c r="N52" i="10"/>
  <c r="D53" i="10"/>
  <c r="E53" i="10"/>
  <c r="F53" i="10"/>
  <c r="G53" i="10"/>
  <c r="H53" i="10"/>
  <c r="I53" i="10"/>
  <c r="J53" i="10"/>
  <c r="K53" i="10"/>
  <c r="L53" i="10"/>
  <c r="M53" i="10"/>
  <c r="N53" i="10"/>
  <c r="D54" i="10"/>
  <c r="E54" i="10"/>
  <c r="F54" i="10"/>
  <c r="G54" i="10"/>
  <c r="H54" i="10"/>
  <c r="I54" i="10"/>
  <c r="J54" i="10"/>
  <c r="K54" i="10"/>
  <c r="L54" i="10"/>
  <c r="M54" i="10"/>
  <c r="N54" i="10"/>
  <c r="D55" i="10"/>
  <c r="E55" i="10"/>
  <c r="F55" i="10"/>
  <c r="G55" i="10"/>
  <c r="H55" i="10"/>
  <c r="I55" i="10"/>
  <c r="J55" i="10"/>
  <c r="K55" i="10"/>
  <c r="L55" i="10"/>
  <c r="M55" i="10"/>
  <c r="N55" i="10"/>
  <c r="D56" i="10"/>
  <c r="E56" i="10"/>
  <c r="F56" i="10"/>
  <c r="G56" i="10"/>
  <c r="H56" i="10"/>
  <c r="I56" i="10"/>
  <c r="J56" i="10"/>
  <c r="K56" i="10"/>
  <c r="L56" i="10"/>
  <c r="M56" i="10"/>
  <c r="N56" i="10"/>
  <c r="D57" i="10"/>
  <c r="E57" i="10"/>
  <c r="F57" i="10"/>
  <c r="G57" i="10"/>
  <c r="H57" i="10"/>
  <c r="I57" i="10"/>
  <c r="J57" i="10"/>
  <c r="K57" i="10"/>
  <c r="L57" i="10"/>
  <c r="M57" i="10"/>
  <c r="N57" i="10"/>
  <c r="C49" i="10"/>
  <c r="C50" i="10"/>
  <c r="C51" i="10"/>
  <c r="C52" i="10"/>
  <c r="C53" i="10"/>
  <c r="C54" i="10"/>
  <c r="C55" i="10"/>
  <c r="C56" i="10"/>
  <c r="C57" i="10"/>
  <c r="G14" i="2"/>
  <c r="G14" i="25" s="1"/>
  <c r="H14" i="2"/>
  <c r="H14" i="25" s="1"/>
  <c r="I14" i="2"/>
  <c r="I14" i="25" s="1"/>
  <c r="J14" i="2"/>
  <c r="J14" i="25" s="1"/>
  <c r="K14" i="2"/>
  <c r="K14" i="25" s="1"/>
  <c r="L14" i="2"/>
  <c r="L14" i="25" s="1"/>
  <c r="M14" i="2"/>
  <c r="M14" i="25" s="1"/>
  <c r="N14" i="2"/>
  <c r="N14" i="25" s="1"/>
  <c r="C14" i="2"/>
  <c r="C14" i="25" s="1"/>
  <c r="D14" i="2"/>
  <c r="D14" i="25" s="1"/>
  <c r="E14" i="2"/>
  <c r="E14" i="25" s="1"/>
  <c r="F14" i="2"/>
  <c r="F14" i="25" s="1"/>
  <c r="C71" i="16" l="1"/>
  <c r="C16" i="22" s="1"/>
  <c r="O70" i="16"/>
  <c r="O62" i="10"/>
  <c r="C58" i="10"/>
  <c r="F16" i="2" s="1"/>
  <c r="O69" i="10"/>
  <c r="O16" i="24"/>
  <c r="O65" i="10"/>
  <c r="O50" i="10"/>
  <c r="O54" i="10"/>
  <c r="C89" i="16"/>
  <c r="C4" i="22" s="1"/>
  <c r="C19" i="22" s="1"/>
  <c r="C69" i="18"/>
  <c r="C4" i="24" s="1"/>
  <c r="C8" i="24" s="1"/>
  <c r="O11" i="2"/>
  <c r="O12" i="25"/>
  <c r="O12" i="2"/>
  <c r="O13" i="25"/>
  <c r="O13" i="2"/>
  <c r="O14" i="25"/>
  <c r="O14" i="2"/>
  <c r="O63" i="10"/>
  <c r="N71" i="16"/>
  <c r="M71" i="16"/>
  <c r="L71" i="16"/>
  <c r="K71" i="16"/>
  <c r="J71" i="16"/>
  <c r="E71" i="16"/>
  <c r="D71" i="16"/>
  <c r="N89" i="16"/>
  <c r="N4" i="22" s="1"/>
  <c r="N18" i="22" s="1"/>
  <c r="M89" i="16"/>
  <c r="M4" i="22" s="1"/>
  <c r="M17" i="22" s="1"/>
  <c r="L89" i="16"/>
  <c r="L4" i="22" s="1"/>
  <c r="L18" i="22" s="1"/>
  <c r="K89" i="16"/>
  <c r="K4" i="22" s="1"/>
  <c r="K9" i="22" s="1"/>
  <c r="J89" i="16"/>
  <c r="J4" i="22" s="1"/>
  <c r="J9" i="22" s="1"/>
  <c r="E89" i="16"/>
  <c r="E4" i="22" s="1"/>
  <c r="E20" i="22" s="1"/>
  <c r="D89" i="16"/>
  <c r="D4" i="22" s="1"/>
  <c r="D20" i="22" s="1"/>
  <c r="G55" i="18"/>
  <c r="H71" i="16"/>
  <c r="O82" i="16"/>
  <c r="H89" i="16"/>
  <c r="H4" i="22" s="1"/>
  <c r="H18" i="22" s="1"/>
  <c r="O67" i="16"/>
  <c r="O63" i="16"/>
  <c r="O59" i="16"/>
  <c r="G71" i="16"/>
  <c r="O79" i="16"/>
  <c r="G89" i="16"/>
  <c r="G4" i="22" s="1"/>
  <c r="G20" i="22" s="1"/>
  <c r="O56" i="10"/>
  <c r="O52" i="10"/>
  <c r="O48" i="10"/>
  <c r="O71" i="10"/>
  <c r="O67" i="10"/>
  <c r="O88" i="16"/>
  <c r="O84" i="16"/>
  <c r="O76" i="16"/>
  <c r="O51" i="18"/>
  <c r="O47" i="18"/>
  <c r="M55" i="18"/>
  <c r="K55" i="18"/>
  <c r="F69" i="18"/>
  <c r="F4" i="24" s="1"/>
  <c r="H69" i="18"/>
  <c r="H4" i="24" s="1"/>
  <c r="K69" i="18"/>
  <c r="K4" i="24" s="1"/>
  <c r="I71" i="16"/>
  <c r="O81" i="16"/>
  <c r="I89" i="16"/>
  <c r="I4" i="22" s="1"/>
  <c r="I20" i="22" s="1"/>
  <c r="O54" i="18"/>
  <c r="C73" i="10"/>
  <c r="F4" i="2" s="1"/>
  <c r="F15" i="2"/>
  <c r="D15" i="2"/>
  <c r="D15" i="25" s="1"/>
  <c r="N15" i="2"/>
  <c r="N15" i="25" s="1"/>
  <c r="L15" i="2"/>
  <c r="L15" i="25" s="1"/>
  <c r="J15" i="2"/>
  <c r="J15" i="25" s="1"/>
  <c r="H15" i="2"/>
  <c r="H15" i="25" s="1"/>
  <c r="E15" i="2"/>
  <c r="E15" i="25" s="1"/>
  <c r="C15" i="2"/>
  <c r="M15" i="2"/>
  <c r="M15" i="25" s="1"/>
  <c r="K15" i="2"/>
  <c r="K15" i="25" s="1"/>
  <c r="I15" i="2"/>
  <c r="I15" i="25" s="1"/>
  <c r="G15" i="2"/>
  <c r="G15" i="25" s="1"/>
  <c r="H49" i="17"/>
  <c r="H4" i="23" s="1"/>
  <c r="H7" i="23" s="1"/>
  <c r="D39" i="17"/>
  <c r="D16" i="23" s="1"/>
  <c r="C39" i="17"/>
  <c r="C16" i="23" s="1"/>
  <c r="E39" i="17"/>
  <c r="E16" i="23" s="1"/>
  <c r="C49" i="17"/>
  <c r="C4" i="23" s="1"/>
  <c r="E49" i="17"/>
  <c r="E4" i="23" s="1"/>
  <c r="O38" i="17"/>
  <c r="O34" i="17"/>
  <c r="O43" i="17"/>
  <c r="L39" i="17"/>
  <c r="L16" i="23" s="1"/>
  <c r="H39" i="17"/>
  <c r="H16" i="23" s="1"/>
  <c r="O35" i="17"/>
  <c r="O33" i="17"/>
  <c r="N49" i="17"/>
  <c r="N4" i="23" s="1"/>
  <c r="J49" i="17"/>
  <c r="J4" i="23" s="1"/>
  <c r="M49" i="17"/>
  <c r="M4" i="23" s="1"/>
  <c r="I49" i="17"/>
  <c r="I4" i="23" s="1"/>
  <c r="L49" i="17"/>
  <c r="L4" i="23" s="1"/>
  <c r="O37" i="17"/>
  <c r="M39" i="17"/>
  <c r="M16" i="23" s="1"/>
  <c r="I39" i="17"/>
  <c r="I16" i="23" s="1"/>
  <c r="O47" i="17"/>
  <c r="O86" i="16"/>
  <c r="O80" i="16"/>
  <c r="O78" i="16"/>
  <c r="O57" i="16"/>
  <c r="O69" i="16"/>
  <c r="O64" i="16"/>
  <c r="O87" i="16"/>
  <c r="O85" i="16"/>
  <c r="O83" i="16"/>
  <c r="O77" i="16"/>
  <c r="O68" i="16"/>
  <c r="F71" i="16"/>
  <c r="F89" i="16"/>
  <c r="F4" i="22" s="1"/>
  <c r="M58" i="10"/>
  <c r="K58" i="10"/>
  <c r="I58" i="10"/>
  <c r="E58" i="10"/>
  <c r="M73" i="10"/>
  <c r="D4" i="2" s="1"/>
  <c r="D7" i="2" s="1"/>
  <c r="K73" i="10"/>
  <c r="N4" i="2" s="1"/>
  <c r="N5" i="2" s="1"/>
  <c r="I73" i="10"/>
  <c r="L4" i="2" s="1"/>
  <c r="L9" i="2" s="1"/>
  <c r="E73" i="10"/>
  <c r="H4" i="2" s="1"/>
  <c r="H17" i="2" s="1"/>
  <c r="O57" i="10"/>
  <c r="O55" i="10"/>
  <c r="O53" i="10"/>
  <c r="O51" i="10"/>
  <c r="O49" i="10"/>
  <c r="N58" i="10"/>
  <c r="L58" i="10"/>
  <c r="J58" i="10"/>
  <c r="O72" i="10"/>
  <c r="O70" i="10"/>
  <c r="O68" i="10"/>
  <c r="O66" i="10"/>
  <c r="O64" i="10"/>
  <c r="N73" i="10"/>
  <c r="E4" i="2" s="1"/>
  <c r="E19" i="2" s="1"/>
  <c r="L73" i="10"/>
  <c r="C4" i="2" s="1"/>
  <c r="J73" i="10"/>
  <c r="M4" i="2" s="1"/>
  <c r="M7" i="2" s="1"/>
  <c r="F58" i="10"/>
  <c r="F73" i="10"/>
  <c r="I4" i="2" s="1"/>
  <c r="I19" i="2" s="1"/>
  <c r="H58" i="10"/>
  <c r="H73" i="10"/>
  <c r="K4" i="2" s="1"/>
  <c r="K20" i="2" s="1"/>
  <c r="G58" i="10"/>
  <c r="G73" i="10"/>
  <c r="J4" i="2" s="1"/>
  <c r="J9" i="2" s="1"/>
  <c r="D58" i="10"/>
  <c r="D73" i="10"/>
  <c r="G4" i="2" s="1"/>
  <c r="G9" i="2" s="1"/>
  <c r="O47" i="10"/>
  <c r="O50" i="18"/>
  <c r="I55" i="18"/>
  <c r="L55" i="18"/>
  <c r="O46" i="18"/>
  <c r="F55" i="18"/>
  <c r="L69" i="18"/>
  <c r="L4" i="24" s="1"/>
  <c r="G69" i="18"/>
  <c r="G4" i="24" s="1"/>
  <c r="N69" i="18"/>
  <c r="N4" i="24" s="1"/>
  <c r="J69" i="18"/>
  <c r="J4" i="24" s="1"/>
  <c r="M69" i="18"/>
  <c r="M4" i="24" s="1"/>
  <c r="I69" i="18"/>
  <c r="I4" i="24" s="1"/>
  <c r="E69" i="18"/>
  <c r="E4" i="24" s="1"/>
  <c r="N55" i="18"/>
  <c r="E55" i="18"/>
  <c r="H55" i="18"/>
  <c r="J55" i="18"/>
  <c r="D69" i="18"/>
  <c r="D4" i="24" s="1"/>
  <c r="D55" i="18"/>
  <c r="O53" i="18"/>
  <c r="O49" i="18"/>
  <c r="O52" i="18"/>
  <c r="O48" i="18"/>
  <c r="C55" i="18"/>
  <c r="O60" i="18"/>
  <c r="O61" i="18"/>
  <c r="O62" i="18"/>
  <c r="O63" i="18"/>
  <c r="O64" i="18"/>
  <c r="O65" i="18"/>
  <c r="O66" i="18"/>
  <c r="O67" i="18"/>
  <c r="O68" i="18"/>
  <c r="O45" i="18"/>
  <c r="O59" i="18"/>
  <c r="J39" i="17"/>
  <c r="J16" i="23" s="1"/>
  <c r="O48" i="17"/>
  <c r="O46" i="17"/>
  <c r="D49" i="17"/>
  <c r="D4" i="23" s="1"/>
  <c r="K49" i="17"/>
  <c r="K4" i="23" s="1"/>
  <c r="G49" i="17"/>
  <c r="G4" i="23" s="1"/>
  <c r="O36" i="17"/>
  <c r="O44" i="17"/>
  <c r="F49" i="17"/>
  <c r="F4" i="23" s="1"/>
  <c r="O45" i="17"/>
  <c r="G39" i="17"/>
  <c r="G16" i="23" s="1"/>
  <c r="F39" i="17"/>
  <c r="K39" i="17"/>
  <c r="K16" i="23" s="1"/>
  <c r="N39" i="17"/>
  <c r="N16" i="23" s="1"/>
  <c r="O62" i="16"/>
  <c r="O66" i="16"/>
  <c r="O58" i="16"/>
  <c r="O60" i="16"/>
  <c r="O65" i="16"/>
  <c r="O61" i="16"/>
  <c r="O75" i="16"/>
  <c r="O6" i="15"/>
  <c r="O5" i="15"/>
  <c r="O3" i="15"/>
  <c r="O6" i="14"/>
  <c r="O5" i="14"/>
  <c r="O4" i="14"/>
  <c r="O3" i="14"/>
  <c r="O6" i="13"/>
  <c r="O5" i="13"/>
  <c r="O4" i="13"/>
  <c r="O3" i="13"/>
  <c r="O4" i="7"/>
  <c r="O5" i="7"/>
  <c r="L17" i="22" l="1"/>
  <c r="N7" i="22"/>
  <c r="C19" i="24"/>
  <c r="G8" i="22"/>
  <c r="N9" i="22"/>
  <c r="G18" i="22"/>
  <c r="L7" i="22"/>
  <c r="E9" i="22"/>
  <c r="L9" i="22"/>
  <c r="E8" i="22"/>
  <c r="L5" i="22"/>
  <c r="L6" i="22" s="1"/>
  <c r="L20" i="22"/>
  <c r="D17" i="22"/>
  <c r="M19" i="22"/>
  <c r="G9" i="22"/>
  <c r="G19" i="22"/>
  <c r="C17" i="22"/>
  <c r="C5" i="22"/>
  <c r="C6" i="22" s="1"/>
  <c r="H5" i="22"/>
  <c r="H6" i="22" s="1"/>
  <c r="C7" i="22"/>
  <c r="C9" i="22"/>
  <c r="C8" i="22"/>
  <c r="C20" i="22"/>
  <c r="C18" i="22"/>
  <c r="I18" i="22"/>
  <c r="K18" i="22"/>
  <c r="J5" i="22"/>
  <c r="J6" i="22" s="1"/>
  <c r="K20" i="22"/>
  <c r="K8" i="22"/>
  <c r="J20" i="22"/>
  <c r="K5" i="22"/>
  <c r="K6" i="22" s="1"/>
  <c r="J18" i="22"/>
  <c r="J17" i="22"/>
  <c r="K7" i="22"/>
  <c r="L19" i="22"/>
  <c r="J19" i="22"/>
  <c r="K17" i="22"/>
  <c r="J8" i="22"/>
  <c r="L8" i="22"/>
  <c r="J7" i="22"/>
  <c r="K19" i="22"/>
  <c r="D8" i="22"/>
  <c r="E17" i="22"/>
  <c r="D18" i="22"/>
  <c r="D19" i="22"/>
  <c r="D7" i="22"/>
  <c r="E19" i="22"/>
  <c r="H7" i="22"/>
  <c r="I9" i="22"/>
  <c r="D9" i="22"/>
  <c r="E5" i="22"/>
  <c r="E6" i="22" s="1"/>
  <c r="H20" i="22"/>
  <c r="I8" i="22"/>
  <c r="D5" i="22"/>
  <c r="D6" i="22" s="1"/>
  <c r="E7" i="22"/>
  <c r="H17" i="22"/>
  <c r="I19" i="22"/>
  <c r="E18" i="22"/>
  <c r="M8" i="2"/>
  <c r="H19" i="23"/>
  <c r="H5" i="23"/>
  <c r="H6" i="23" s="1"/>
  <c r="C20" i="24"/>
  <c r="M8" i="22"/>
  <c r="O71" i="16"/>
  <c r="M9" i="22"/>
  <c r="N5" i="22"/>
  <c r="N6" i="22" s="1"/>
  <c r="M20" i="22"/>
  <c r="N20" i="22"/>
  <c r="M5" i="22"/>
  <c r="M6" i="22" s="1"/>
  <c r="N17" i="22"/>
  <c r="F16" i="25"/>
  <c r="M7" i="22"/>
  <c r="N19" i="22"/>
  <c r="M18" i="22"/>
  <c r="N8" i="22"/>
  <c r="N10" i="22" s="1"/>
  <c r="E8" i="2"/>
  <c r="C5" i="24"/>
  <c r="C6" i="24" s="1"/>
  <c r="C18" i="24"/>
  <c r="C17" i="24"/>
  <c r="C7" i="24"/>
  <c r="C9" i="24"/>
  <c r="C17" i="2"/>
  <c r="O4" i="2"/>
  <c r="C15" i="25"/>
  <c r="O15" i="2"/>
  <c r="O11" i="25"/>
  <c r="M5" i="24"/>
  <c r="M6" i="24" s="1"/>
  <c r="M20" i="24"/>
  <c r="M18" i="24"/>
  <c r="M8" i="24"/>
  <c r="M9" i="24"/>
  <c r="M7" i="24"/>
  <c r="M19" i="24"/>
  <c r="M17" i="24"/>
  <c r="L9" i="24"/>
  <c r="L17" i="24"/>
  <c r="L5" i="24"/>
  <c r="L6" i="24" s="1"/>
  <c r="L8" i="24"/>
  <c r="L19" i="24"/>
  <c r="L7" i="24"/>
  <c r="L20" i="24"/>
  <c r="L18" i="24"/>
  <c r="J16" i="2"/>
  <c r="G16" i="22"/>
  <c r="I16" i="2"/>
  <c r="F16" i="22"/>
  <c r="C16" i="2"/>
  <c r="L16" i="22"/>
  <c r="L16" i="2"/>
  <c r="I16" i="22"/>
  <c r="O89" i="16"/>
  <c r="D9" i="24"/>
  <c r="D17" i="24"/>
  <c r="D5" i="24"/>
  <c r="D6" i="24" s="1"/>
  <c r="D8" i="24"/>
  <c r="D19" i="24"/>
  <c r="D20" i="24"/>
  <c r="D7" i="24"/>
  <c r="D18" i="24"/>
  <c r="J5" i="24"/>
  <c r="J6" i="24" s="1"/>
  <c r="J18" i="24"/>
  <c r="J19" i="24"/>
  <c r="J20" i="24"/>
  <c r="J8" i="24"/>
  <c r="J9" i="24"/>
  <c r="J17" i="24"/>
  <c r="J7" i="24"/>
  <c r="E16" i="2"/>
  <c r="N16" i="22"/>
  <c r="N16" i="2"/>
  <c r="K16" i="22"/>
  <c r="H17" i="23"/>
  <c r="H20" i="23"/>
  <c r="K5" i="24"/>
  <c r="K6" i="24" s="1"/>
  <c r="K8" i="24"/>
  <c r="K18" i="24"/>
  <c r="K20" i="24"/>
  <c r="K17" i="24"/>
  <c r="K9" i="24"/>
  <c r="K7" i="24"/>
  <c r="K19" i="24"/>
  <c r="O69" i="18"/>
  <c r="N7" i="24"/>
  <c r="N18" i="24"/>
  <c r="N9" i="24"/>
  <c r="N17" i="24"/>
  <c r="N20" i="24"/>
  <c r="N5" i="24"/>
  <c r="N6" i="24" s="1"/>
  <c r="N8" i="24"/>
  <c r="N19" i="24"/>
  <c r="G16" i="2"/>
  <c r="D16" i="22"/>
  <c r="N20" i="2"/>
  <c r="K16" i="2"/>
  <c r="H16" i="22"/>
  <c r="D16" i="2"/>
  <c r="M16" i="22"/>
  <c r="H9" i="22"/>
  <c r="H19" i="22"/>
  <c r="G7" i="22"/>
  <c r="G17" i="22"/>
  <c r="I7" i="22"/>
  <c r="I17" i="22"/>
  <c r="H9" i="23"/>
  <c r="H18" i="23"/>
  <c r="H7" i="24"/>
  <c r="H8" i="24"/>
  <c r="H5" i="24"/>
  <c r="H6" i="24" s="1"/>
  <c r="H17" i="24"/>
  <c r="H18" i="24"/>
  <c r="H19" i="24"/>
  <c r="H20" i="24"/>
  <c r="H9" i="24"/>
  <c r="O4" i="24"/>
  <c r="O55" i="18"/>
  <c r="I5" i="24"/>
  <c r="I6" i="24" s="1"/>
  <c r="I20" i="24"/>
  <c r="I18" i="24"/>
  <c r="I8" i="24"/>
  <c r="I19" i="24"/>
  <c r="I17" i="24"/>
  <c r="I9" i="24"/>
  <c r="I7" i="24"/>
  <c r="G5" i="24"/>
  <c r="G6" i="24" s="1"/>
  <c r="G8" i="24"/>
  <c r="G18" i="24"/>
  <c r="G20" i="24"/>
  <c r="G7" i="24"/>
  <c r="G19" i="24"/>
  <c r="G17" i="24"/>
  <c r="G9" i="24"/>
  <c r="O58" i="10"/>
  <c r="K5" i="2"/>
  <c r="K6" i="2" s="1"/>
  <c r="M16" i="2"/>
  <c r="J16" i="22"/>
  <c r="H16" i="2"/>
  <c r="E16" i="22"/>
  <c r="H8" i="22"/>
  <c r="G5" i="22"/>
  <c r="G6" i="22" s="1"/>
  <c r="I5" i="22"/>
  <c r="I6" i="22" s="1"/>
  <c r="H8" i="23"/>
  <c r="F7" i="24"/>
  <c r="F18" i="24"/>
  <c r="F9" i="24"/>
  <c r="F17" i="24"/>
  <c r="F20" i="24"/>
  <c r="F5" i="24"/>
  <c r="F6" i="24" s="1"/>
  <c r="F19" i="24"/>
  <c r="F8" i="24"/>
  <c r="H18" i="2"/>
  <c r="N9" i="2"/>
  <c r="F5" i="2"/>
  <c r="F7" i="2"/>
  <c r="G17" i="2"/>
  <c r="G4" i="25"/>
  <c r="C20" i="2"/>
  <c r="C4" i="25"/>
  <c r="L5" i="2"/>
  <c r="L4" i="25"/>
  <c r="D5" i="2"/>
  <c r="D4" i="25"/>
  <c r="F15" i="25"/>
  <c r="G20" i="2"/>
  <c r="C7" i="2"/>
  <c r="L7" i="2"/>
  <c r="J18" i="2"/>
  <c r="J4" i="25"/>
  <c r="K17" i="2"/>
  <c r="K4" i="25"/>
  <c r="I18" i="2"/>
  <c r="I4" i="25"/>
  <c r="D9" i="2"/>
  <c r="M17" i="2"/>
  <c r="M4" i="25"/>
  <c r="E17" i="2"/>
  <c r="E4" i="25"/>
  <c r="H7" i="2"/>
  <c r="H4" i="25"/>
  <c r="N18" i="2"/>
  <c r="N4" i="25"/>
  <c r="C19" i="23"/>
  <c r="C17" i="23"/>
  <c r="C8" i="23"/>
  <c r="C7" i="23"/>
  <c r="C18" i="23"/>
  <c r="C20" i="23"/>
  <c r="C9" i="23"/>
  <c r="C5" i="23"/>
  <c r="C6" i="23" s="1"/>
  <c r="D5" i="23"/>
  <c r="D6" i="23" s="1"/>
  <c r="D7" i="23"/>
  <c r="D8" i="23"/>
  <c r="D9" i="23"/>
  <c r="D17" i="23"/>
  <c r="D18" i="23"/>
  <c r="D19" i="23"/>
  <c r="D20" i="23"/>
  <c r="E17" i="23"/>
  <c r="E18" i="23"/>
  <c r="E19" i="23"/>
  <c r="E20" i="23"/>
  <c r="E5" i="23"/>
  <c r="E6" i="23" s="1"/>
  <c r="E7" i="23"/>
  <c r="E8" i="23"/>
  <c r="E9" i="23"/>
  <c r="O39" i="17"/>
  <c r="F16" i="23"/>
  <c r="F18" i="23"/>
  <c r="F20" i="23"/>
  <c r="F5" i="23"/>
  <c r="F6" i="23" s="1"/>
  <c r="F7" i="23"/>
  <c r="F9" i="23"/>
  <c r="F17" i="23"/>
  <c r="F19" i="23"/>
  <c r="F8" i="23"/>
  <c r="O4" i="23"/>
  <c r="K17" i="23"/>
  <c r="K19" i="23"/>
  <c r="K8" i="23"/>
  <c r="K18" i="23"/>
  <c r="K20" i="23"/>
  <c r="K5" i="23"/>
  <c r="K6" i="23" s="1"/>
  <c r="K7" i="23"/>
  <c r="K9" i="23"/>
  <c r="I17" i="23"/>
  <c r="I19" i="23"/>
  <c r="I8" i="23"/>
  <c r="I18" i="23"/>
  <c r="I20" i="23"/>
  <c r="I5" i="23"/>
  <c r="I6" i="23" s="1"/>
  <c r="I7" i="23"/>
  <c r="I9" i="23"/>
  <c r="J18" i="23"/>
  <c r="J20" i="23"/>
  <c r="J5" i="23"/>
  <c r="J6" i="23" s="1"/>
  <c r="J7" i="23"/>
  <c r="J9" i="23"/>
  <c r="J17" i="23"/>
  <c r="J19" i="23"/>
  <c r="J8" i="23"/>
  <c r="G17" i="23"/>
  <c r="G19" i="23"/>
  <c r="G8" i="23"/>
  <c r="G18" i="23"/>
  <c r="G20" i="23"/>
  <c r="G5" i="23"/>
  <c r="G6" i="23" s="1"/>
  <c r="G7" i="23"/>
  <c r="G9" i="23"/>
  <c r="O49" i="17"/>
  <c r="L18" i="23"/>
  <c r="L20" i="23"/>
  <c r="L5" i="23"/>
  <c r="L6" i="23" s="1"/>
  <c r="L7" i="23"/>
  <c r="L9" i="23"/>
  <c r="L17" i="23"/>
  <c r="L19" i="23"/>
  <c r="L8" i="23"/>
  <c r="M17" i="23"/>
  <c r="M19" i="23"/>
  <c r="M8" i="23"/>
  <c r="M18" i="23"/>
  <c r="M20" i="23"/>
  <c r="M5" i="23"/>
  <c r="M6" i="23" s="1"/>
  <c r="M7" i="23"/>
  <c r="M9" i="23"/>
  <c r="N18" i="23"/>
  <c r="N20" i="23"/>
  <c r="N5" i="23"/>
  <c r="N6" i="23" s="1"/>
  <c r="N7" i="23"/>
  <c r="N9" i="23"/>
  <c r="N17" i="23"/>
  <c r="N19" i="23"/>
  <c r="N8" i="23"/>
  <c r="F17" i="22"/>
  <c r="F19" i="22"/>
  <c r="F8" i="22"/>
  <c r="F18" i="22"/>
  <c r="F20" i="22"/>
  <c r="F7" i="22"/>
  <c r="F9" i="22"/>
  <c r="F5" i="22"/>
  <c r="O4" i="22"/>
  <c r="G5" i="2"/>
  <c r="G6" i="2" s="1"/>
  <c r="G8" i="2"/>
  <c r="K19" i="2"/>
  <c r="K18" i="2"/>
  <c r="C9" i="2"/>
  <c r="C8" i="2"/>
  <c r="J20" i="2"/>
  <c r="L8" i="2"/>
  <c r="L20" i="2"/>
  <c r="D8" i="2"/>
  <c r="D20" i="2"/>
  <c r="G7" i="2"/>
  <c r="G19" i="2"/>
  <c r="G18" i="2"/>
  <c r="I20" i="2"/>
  <c r="M9" i="2"/>
  <c r="M18" i="2"/>
  <c r="H19" i="2"/>
  <c r="H5" i="2"/>
  <c r="N7" i="2"/>
  <c r="N8" i="2"/>
  <c r="E5" i="2"/>
  <c r="E18" i="2"/>
  <c r="I7" i="2"/>
  <c r="I5" i="2"/>
  <c r="I17" i="2"/>
  <c r="M19" i="2"/>
  <c r="M5" i="2"/>
  <c r="M20" i="2"/>
  <c r="H9" i="2"/>
  <c r="H8" i="2"/>
  <c r="H20" i="2"/>
  <c r="N17" i="2"/>
  <c r="N6" i="2"/>
  <c r="N19" i="2"/>
  <c r="E9" i="2"/>
  <c r="E7" i="2"/>
  <c r="E20" i="2"/>
  <c r="K9" i="2"/>
  <c r="K7" i="2"/>
  <c r="K8" i="2"/>
  <c r="C19" i="2"/>
  <c r="C5" i="2"/>
  <c r="C18" i="2"/>
  <c r="J5" i="2"/>
  <c r="J8" i="2"/>
  <c r="L19" i="2"/>
  <c r="L18" i="2"/>
  <c r="L17" i="2"/>
  <c r="D19" i="2"/>
  <c r="D18" i="2"/>
  <c r="D17" i="2"/>
  <c r="I9" i="2"/>
  <c r="I8" i="2"/>
  <c r="J7" i="2"/>
  <c r="J17" i="2"/>
  <c r="J19" i="2"/>
  <c r="F4" i="25"/>
  <c r="O73" i="10"/>
  <c r="L10" i="22" l="1"/>
  <c r="G10" i="22"/>
  <c r="E10" i="22"/>
  <c r="D10" i="22"/>
  <c r="K10" i="22"/>
  <c r="L21" i="22"/>
  <c r="L22" i="22" s="1"/>
  <c r="L23" i="22" s="1"/>
  <c r="C21" i="22"/>
  <c r="C10" i="22"/>
  <c r="M21" i="22"/>
  <c r="J21" i="22"/>
  <c r="J10" i="22"/>
  <c r="O18" i="22"/>
  <c r="M10" i="22"/>
  <c r="I10" i="22"/>
  <c r="K21" i="22"/>
  <c r="K22" i="22" s="1"/>
  <c r="K23" i="22" s="1"/>
  <c r="I21" i="22"/>
  <c r="E21" i="22"/>
  <c r="H21" i="22"/>
  <c r="M16" i="25"/>
  <c r="D16" i="25"/>
  <c r="O20" i="22"/>
  <c r="H10" i="22"/>
  <c r="H10" i="23"/>
  <c r="O8" i="22"/>
  <c r="K6" i="25"/>
  <c r="M20" i="25"/>
  <c r="N8" i="25"/>
  <c r="O9" i="22"/>
  <c r="N21" i="22"/>
  <c r="N22" i="22" s="1"/>
  <c r="N23" i="22" s="1"/>
  <c r="E9" i="25"/>
  <c r="J16" i="25"/>
  <c r="K10" i="24"/>
  <c r="L10" i="24"/>
  <c r="M10" i="24"/>
  <c r="C10" i="24"/>
  <c r="O5" i="22"/>
  <c r="N6" i="25"/>
  <c r="C21" i="24"/>
  <c r="D17" i="25"/>
  <c r="G6" i="25"/>
  <c r="G5" i="25"/>
  <c r="E7" i="25"/>
  <c r="K7" i="25"/>
  <c r="M7" i="25"/>
  <c r="K9" i="25"/>
  <c r="J17" i="25"/>
  <c r="L18" i="25"/>
  <c r="N7" i="25"/>
  <c r="M9" i="25"/>
  <c r="L20" i="25"/>
  <c r="M8" i="25"/>
  <c r="L9" i="25"/>
  <c r="N20" i="25"/>
  <c r="G20" i="25"/>
  <c r="G9" i="25"/>
  <c r="J10" i="24"/>
  <c r="L19" i="25"/>
  <c r="C17" i="25"/>
  <c r="N9" i="25"/>
  <c r="K5" i="25"/>
  <c r="I10" i="24"/>
  <c r="O15" i="25"/>
  <c r="E8" i="25"/>
  <c r="G8" i="25"/>
  <c r="C18" i="25"/>
  <c r="O5" i="2"/>
  <c r="C19" i="25"/>
  <c r="C9" i="25"/>
  <c r="O7" i="2"/>
  <c r="O16" i="2"/>
  <c r="O4" i="25"/>
  <c r="F10" i="24"/>
  <c r="N10" i="24"/>
  <c r="K20" i="25"/>
  <c r="H21" i="23"/>
  <c r="N16" i="25"/>
  <c r="E16" i="25"/>
  <c r="L16" i="25"/>
  <c r="I16" i="25"/>
  <c r="M21" i="24"/>
  <c r="D21" i="22"/>
  <c r="O16" i="22"/>
  <c r="D18" i="25"/>
  <c r="E21" i="23"/>
  <c r="G21" i="24"/>
  <c r="H10" i="24"/>
  <c r="G16" i="25"/>
  <c r="J21" i="24"/>
  <c r="D10" i="24"/>
  <c r="L21" i="24"/>
  <c r="I8" i="25"/>
  <c r="D19" i="25"/>
  <c r="J8" i="25"/>
  <c r="K18" i="25"/>
  <c r="F6" i="22"/>
  <c r="O6" i="22" s="1"/>
  <c r="O19" i="22"/>
  <c r="G21" i="22"/>
  <c r="F21" i="24"/>
  <c r="H21" i="24"/>
  <c r="K16" i="25"/>
  <c r="N21" i="24"/>
  <c r="E5" i="24"/>
  <c r="H5" i="25" s="1"/>
  <c r="E20" i="24"/>
  <c r="O20" i="24" s="1"/>
  <c r="E18" i="24"/>
  <c r="H18" i="25" s="1"/>
  <c r="E8" i="24"/>
  <c r="O8" i="24" s="1"/>
  <c r="E9" i="24"/>
  <c r="O9" i="24" s="1"/>
  <c r="E7" i="24"/>
  <c r="E19" i="24"/>
  <c r="H19" i="25" s="1"/>
  <c r="E17" i="24"/>
  <c r="O17" i="24" s="1"/>
  <c r="D21" i="24"/>
  <c r="C16" i="25"/>
  <c r="J19" i="25"/>
  <c r="I9" i="25"/>
  <c r="K8" i="25"/>
  <c r="E20" i="25"/>
  <c r="I17" i="25"/>
  <c r="G18" i="25"/>
  <c r="D20" i="25"/>
  <c r="J20" i="25"/>
  <c r="K19" i="25"/>
  <c r="E19" i="25"/>
  <c r="D7" i="25"/>
  <c r="J9" i="25"/>
  <c r="G17" i="25"/>
  <c r="D9" i="25"/>
  <c r="K17" i="25"/>
  <c r="C7" i="25"/>
  <c r="C20" i="25"/>
  <c r="H16" i="25"/>
  <c r="G10" i="24"/>
  <c r="I21" i="24"/>
  <c r="K21" i="24"/>
  <c r="H21" i="2"/>
  <c r="M10" i="2"/>
  <c r="E10" i="2"/>
  <c r="K21" i="2"/>
  <c r="J18" i="25"/>
  <c r="N19" i="25"/>
  <c r="M19" i="25"/>
  <c r="M18" i="25"/>
  <c r="G19" i="25"/>
  <c r="C21" i="23"/>
  <c r="N18" i="25"/>
  <c r="E17" i="25"/>
  <c r="M17" i="25"/>
  <c r="L7" i="25"/>
  <c r="N5" i="25"/>
  <c r="I7" i="25"/>
  <c r="I18" i="25"/>
  <c r="I19" i="25"/>
  <c r="L21" i="2"/>
  <c r="L17" i="25"/>
  <c r="J6" i="2"/>
  <c r="J6" i="25" s="1"/>
  <c r="J5" i="25"/>
  <c r="C6" i="2"/>
  <c r="C5" i="25"/>
  <c r="N21" i="2"/>
  <c r="N17" i="25"/>
  <c r="H10" i="2"/>
  <c r="I6" i="2"/>
  <c r="I5" i="25"/>
  <c r="E21" i="2"/>
  <c r="E18" i="25"/>
  <c r="H6" i="2"/>
  <c r="I21" i="2"/>
  <c r="I20" i="25"/>
  <c r="D10" i="2"/>
  <c r="D8" i="25"/>
  <c r="L10" i="2"/>
  <c r="L8" i="25"/>
  <c r="C10" i="2"/>
  <c r="C8" i="25"/>
  <c r="J10" i="2"/>
  <c r="J7" i="25"/>
  <c r="M6" i="2"/>
  <c r="M6" i="25" s="1"/>
  <c r="M5" i="25"/>
  <c r="E6" i="2"/>
  <c r="E6" i="25" s="1"/>
  <c r="E5" i="25"/>
  <c r="D6" i="2"/>
  <c r="D6" i="25" s="1"/>
  <c r="D5" i="25"/>
  <c r="L6" i="2"/>
  <c r="L6" i="25" s="1"/>
  <c r="L5" i="25"/>
  <c r="G10" i="2"/>
  <c r="G7" i="25"/>
  <c r="L21" i="23"/>
  <c r="L10" i="23"/>
  <c r="K10" i="23"/>
  <c r="C10" i="23"/>
  <c r="E10" i="23"/>
  <c r="D21" i="23"/>
  <c r="D10" i="23"/>
  <c r="N21" i="23"/>
  <c r="N10" i="23"/>
  <c r="J21" i="23"/>
  <c r="I10" i="23"/>
  <c r="I21" i="23"/>
  <c r="M21" i="23"/>
  <c r="G21" i="23"/>
  <c r="K21" i="23"/>
  <c r="J10" i="23"/>
  <c r="O8" i="23"/>
  <c r="O19" i="23"/>
  <c r="O9" i="23"/>
  <c r="O5" i="23"/>
  <c r="O18" i="23"/>
  <c r="M10" i="23"/>
  <c r="G10" i="23"/>
  <c r="O6" i="23"/>
  <c r="O17" i="23"/>
  <c r="F10" i="23"/>
  <c r="O7" i="23"/>
  <c r="O20" i="23"/>
  <c r="O16" i="23"/>
  <c r="F21" i="23"/>
  <c r="F10" i="22"/>
  <c r="O7" i="22"/>
  <c r="F21" i="22"/>
  <c r="O17" i="22"/>
  <c r="M21" i="2"/>
  <c r="J21" i="2"/>
  <c r="N10" i="2"/>
  <c r="G21" i="2"/>
  <c r="D21" i="2"/>
  <c r="K10" i="2"/>
  <c r="I10" i="2"/>
  <c r="C21" i="2"/>
  <c r="F8" i="2"/>
  <c r="O8" i="2" s="1"/>
  <c r="F20" i="2"/>
  <c r="O20" i="2" s="1"/>
  <c r="F18" i="2"/>
  <c r="O18" i="2" s="1"/>
  <c r="F9" i="2"/>
  <c r="O9" i="2" s="1"/>
  <c r="F17" i="2"/>
  <c r="F17" i="25" s="1"/>
  <c r="F5" i="25"/>
  <c r="F7" i="25"/>
  <c r="F19" i="2"/>
  <c r="O19" i="2" s="1"/>
  <c r="J22" i="22" l="1"/>
  <c r="J23" i="22" s="1"/>
  <c r="M22" i="22"/>
  <c r="M23" i="22" s="1"/>
  <c r="G22" i="22"/>
  <c r="G23" i="22" s="1"/>
  <c r="E22" i="22"/>
  <c r="E23" i="22" s="1"/>
  <c r="C22" i="22"/>
  <c r="C23" i="22" s="1"/>
  <c r="D22" i="22"/>
  <c r="D23" i="22" s="1"/>
  <c r="H22" i="22"/>
  <c r="H23" i="22" s="1"/>
  <c r="I22" i="22"/>
  <c r="I23" i="22" s="1"/>
  <c r="I6" i="25"/>
  <c r="H22" i="2"/>
  <c r="H23" i="2" s="1"/>
  <c r="I22" i="23"/>
  <c r="I23" i="23" s="1"/>
  <c r="C22" i="23"/>
  <c r="C23" i="23" s="1"/>
  <c r="H22" i="23"/>
  <c r="H23" i="23" s="1"/>
  <c r="E22" i="23"/>
  <c r="E23" i="23" s="1"/>
  <c r="G22" i="23"/>
  <c r="G23" i="23" s="1"/>
  <c r="K22" i="23"/>
  <c r="K23" i="23" s="1"/>
  <c r="L22" i="24"/>
  <c r="L23" i="24" s="1"/>
  <c r="H17" i="25"/>
  <c r="O17" i="25" s="1"/>
  <c r="K22" i="24"/>
  <c r="K23" i="24" s="1"/>
  <c r="N10" i="25"/>
  <c r="C22" i="24"/>
  <c r="C23" i="24" s="1"/>
  <c r="M22" i="24"/>
  <c r="M23" i="24" s="1"/>
  <c r="O21" i="22"/>
  <c r="H22" i="24"/>
  <c r="H23" i="24" s="1"/>
  <c r="I22" i="24"/>
  <c r="I23" i="24" s="1"/>
  <c r="J21" i="25"/>
  <c r="H8" i="25"/>
  <c r="E10" i="24"/>
  <c r="O10" i="24" s="1"/>
  <c r="J22" i="24"/>
  <c r="J23" i="24" s="1"/>
  <c r="M21" i="25"/>
  <c r="M10" i="25"/>
  <c r="F22" i="24"/>
  <c r="F23" i="24" s="1"/>
  <c r="G22" i="24"/>
  <c r="G23" i="24" s="1"/>
  <c r="H9" i="25"/>
  <c r="N22" i="24"/>
  <c r="N23" i="24" s="1"/>
  <c r="E10" i="25"/>
  <c r="C6" i="25"/>
  <c r="O17" i="2"/>
  <c r="O5" i="25"/>
  <c r="O16" i="25"/>
  <c r="L22" i="23"/>
  <c r="L23" i="23" s="1"/>
  <c r="D22" i="24"/>
  <c r="H20" i="25"/>
  <c r="E21" i="24"/>
  <c r="H21" i="25" s="1"/>
  <c r="O19" i="24"/>
  <c r="E22" i="2"/>
  <c r="E23" i="2" s="1"/>
  <c r="O10" i="23"/>
  <c r="M22" i="23"/>
  <c r="M23" i="23" s="1"/>
  <c r="K21" i="25"/>
  <c r="O7" i="24"/>
  <c r="E6" i="24"/>
  <c r="H6" i="25" s="1"/>
  <c r="O5" i="24"/>
  <c r="D22" i="2"/>
  <c r="D23" i="2" s="1"/>
  <c r="D21" i="25"/>
  <c r="H7" i="25"/>
  <c r="O7" i="25" s="1"/>
  <c r="O18" i="24"/>
  <c r="J22" i="2"/>
  <c r="J23" i="2" s="1"/>
  <c r="J10" i="25"/>
  <c r="C10" i="25"/>
  <c r="L10" i="25"/>
  <c r="D10" i="25"/>
  <c r="E21" i="25"/>
  <c r="N21" i="25"/>
  <c r="I21" i="25"/>
  <c r="C22" i="2"/>
  <c r="C21" i="25"/>
  <c r="I22" i="2"/>
  <c r="I10" i="25"/>
  <c r="K22" i="2"/>
  <c r="K10" i="25"/>
  <c r="M22" i="2"/>
  <c r="N22" i="2"/>
  <c r="L22" i="2"/>
  <c r="L21" i="25"/>
  <c r="F18" i="25"/>
  <c r="O18" i="25" s="1"/>
  <c r="F8" i="25"/>
  <c r="G22" i="2"/>
  <c r="G21" i="25"/>
  <c r="F19" i="25"/>
  <c r="O19" i="25" s="1"/>
  <c r="F9" i="25"/>
  <c r="F20" i="25"/>
  <c r="G10" i="25"/>
  <c r="N22" i="23"/>
  <c r="N23" i="23" s="1"/>
  <c r="O21" i="23"/>
  <c r="D22" i="23"/>
  <c r="D23" i="23" s="1"/>
  <c r="J22" i="23"/>
  <c r="J23" i="23" s="1"/>
  <c r="F22" i="23"/>
  <c r="F22" i="22"/>
  <c r="O10" i="22"/>
  <c r="F10" i="2"/>
  <c r="O10" i="2" s="1"/>
  <c r="F21" i="2"/>
  <c r="O21" i="2" s="1"/>
  <c r="F6" i="2"/>
  <c r="F6" i="25" s="1"/>
  <c r="O20" i="25" l="1"/>
  <c r="H10" i="25"/>
  <c r="D22" i="25"/>
  <c r="D23" i="25" s="1"/>
  <c r="O8" i="25"/>
  <c r="O6" i="25"/>
  <c r="O9" i="25"/>
  <c r="O6" i="2"/>
  <c r="O21" i="24"/>
  <c r="D23" i="24"/>
  <c r="J22" i="25"/>
  <c r="J23" i="25" s="1"/>
  <c r="E22" i="24"/>
  <c r="O6" i="24"/>
  <c r="E22" i="25"/>
  <c r="E23" i="25" s="1"/>
  <c r="L23" i="2"/>
  <c r="L22" i="25"/>
  <c r="L23" i="25" s="1"/>
  <c r="M23" i="2"/>
  <c r="M22" i="25"/>
  <c r="M23" i="25" s="1"/>
  <c r="K23" i="2"/>
  <c r="K22" i="25"/>
  <c r="K23" i="25" s="1"/>
  <c r="I23" i="2"/>
  <c r="I22" i="25"/>
  <c r="I23" i="25" s="1"/>
  <c r="C23" i="2"/>
  <c r="C22" i="25"/>
  <c r="N23" i="2"/>
  <c r="N22" i="25"/>
  <c r="N23" i="25" s="1"/>
  <c r="F21" i="25"/>
  <c r="O21" i="25" s="1"/>
  <c r="F10" i="25"/>
  <c r="G23" i="2"/>
  <c r="G22" i="25"/>
  <c r="G23" i="25" s="1"/>
  <c r="F23" i="23"/>
  <c r="O22" i="23"/>
  <c r="O23" i="23" s="1"/>
  <c r="F23" i="22"/>
  <c r="O22" i="22"/>
  <c r="O23" i="22" s="1"/>
  <c r="F22" i="2"/>
  <c r="F22" i="25" s="1"/>
  <c r="O10" i="25" l="1"/>
  <c r="O22" i="2"/>
  <c r="O23" i="2" s="1"/>
  <c r="C23" i="25"/>
  <c r="E23" i="24"/>
  <c r="H22" i="25"/>
  <c r="H23" i="25" s="1"/>
  <c r="O22" i="24"/>
  <c r="O23" i="24" s="1"/>
  <c r="F23" i="25"/>
  <c r="F23" i="2"/>
  <c r="O22" i="25" l="1"/>
  <c r="O23" i="25" s="1"/>
</calcChain>
</file>

<file path=xl/sharedStrings.xml><?xml version="1.0" encoding="utf-8"?>
<sst xmlns="http://schemas.openxmlformats.org/spreadsheetml/2006/main" count="773" uniqueCount="131">
  <si>
    <t>Profit &amp; Loss (in USD) - All Brands</t>
  </si>
  <si>
    <t>Oct FY25</t>
  </si>
  <si>
    <t>Nov FY25</t>
  </si>
  <si>
    <t>Dec FY25</t>
  </si>
  <si>
    <t>Jan FY25</t>
  </si>
  <si>
    <t>Feb FY25</t>
  </si>
  <si>
    <t>Mar FY25</t>
  </si>
  <si>
    <t>Apr FY25</t>
  </si>
  <si>
    <t>May FY25</t>
  </si>
  <si>
    <t>Jun FY25</t>
  </si>
  <si>
    <t>Jul FY25</t>
  </si>
  <si>
    <t>Aug FY25</t>
  </si>
  <si>
    <t>Sep FY25</t>
  </si>
  <si>
    <t>FY25</t>
  </si>
  <si>
    <t>Plan</t>
  </si>
  <si>
    <t>Gross Sales Before Returns</t>
  </si>
  <si>
    <t>Returns</t>
  </si>
  <si>
    <t>Gross Sales After Returns</t>
  </si>
  <si>
    <t>Promotional</t>
  </si>
  <si>
    <t>Defective</t>
  </si>
  <si>
    <t>Other</t>
  </si>
  <si>
    <t>On Sale Discounts</t>
  </si>
  <si>
    <t>Coupons</t>
  </si>
  <si>
    <t>Discounts</t>
  </si>
  <si>
    <t>Promotions</t>
  </si>
  <si>
    <t>Other Allowances</t>
  </si>
  <si>
    <t>Post Invoice</t>
  </si>
  <si>
    <t>COGS</t>
  </si>
  <si>
    <t>Labor Costs</t>
  </si>
  <si>
    <t>Freight</t>
  </si>
  <si>
    <t>Royalties</t>
  </si>
  <si>
    <t>Other COGS</t>
  </si>
  <si>
    <t>Cost of Goods Sold</t>
  </si>
  <si>
    <t>Gross Margin</t>
  </si>
  <si>
    <t>Gross Margin %</t>
  </si>
  <si>
    <t>Profit &amp; Loss (in USD) - Adair</t>
  </si>
  <si>
    <t>Profit &amp; Loss (in USD) - Aviva</t>
  </si>
  <si>
    <t>Profit &amp; Loss (in USD) - Harper</t>
  </si>
  <si>
    <t>Profit &amp; Loss (in USD) - Sander</t>
  </si>
  <si>
    <t>Deflator %</t>
  </si>
  <si>
    <t>Adair</t>
  </si>
  <si>
    <t>Return %</t>
  </si>
  <si>
    <t>Promotional OI %</t>
  </si>
  <si>
    <t>Defective OI %</t>
  </si>
  <si>
    <t>Other OI %</t>
  </si>
  <si>
    <t>Labor Costs %</t>
  </si>
  <si>
    <t>Freight %</t>
  </si>
  <si>
    <t>Royalties %</t>
  </si>
  <si>
    <t>Other COGS %</t>
  </si>
  <si>
    <t>Aviva</t>
  </si>
  <si>
    <t>Harper</t>
  </si>
  <si>
    <t>Sander</t>
  </si>
  <si>
    <t>Trade Spend - Adair</t>
  </si>
  <si>
    <t>Trade Spend - Aviva</t>
  </si>
  <si>
    <t>Trade Spend - Harper</t>
  </si>
  <si>
    <t>Trade Spend - Sander</t>
  </si>
  <si>
    <t>Base Volume - Adair</t>
  </si>
  <si>
    <t>SKU</t>
  </si>
  <si>
    <t>P-1000225</t>
  </si>
  <si>
    <t>P-1002995</t>
  </si>
  <si>
    <t>P-1007582</t>
  </si>
  <si>
    <t>P-1009136</t>
  </si>
  <si>
    <t>P-1014003</t>
  </si>
  <si>
    <t>P-1015062</t>
  </si>
  <si>
    <t>P-1015064</t>
  </si>
  <si>
    <t>P-1015698</t>
  </si>
  <si>
    <t>P-1015938</t>
  </si>
  <si>
    <t>P-1016429</t>
  </si>
  <si>
    <t>P-1016445</t>
  </si>
  <si>
    <t>Base Cost - Adair</t>
  </si>
  <si>
    <t>Base Price - Adair</t>
  </si>
  <si>
    <t>Cost of Goods Sold - Adair</t>
  </si>
  <si>
    <t>Oct FY19</t>
  </si>
  <si>
    <t>Nov FY19</t>
  </si>
  <si>
    <t>Dec FY19</t>
  </si>
  <si>
    <t>Jan FY19</t>
  </si>
  <si>
    <t>Feb FY19</t>
  </si>
  <si>
    <t>Mar FY19</t>
  </si>
  <si>
    <t>Apr FY19</t>
  </si>
  <si>
    <t>May FY19</t>
  </si>
  <si>
    <t>Jun FY19</t>
  </si>
  <si>
    <t>Jul FY19</t>
  </si>
  <si>
    <t>Aug FY19</t>
  </si>
  <si>
    <t>Sep FY19</t>
  </si>
  <si>
    <t>FY19</t>
  </si>
  <si>
    <t>Revenue - Adair</t>
  </si>
  <si>
    <t>Base Volume - Aviva</t>
  </si>
  <si>
    <t>P-1000774</t>
  </si>
  <si>
    <t>P-1001047</t>
  </si>
  <si>
    <t>P-1001768</t>
  </si>
  <si>
    <t>P-1002174</t>
  </si>
  <si>
    <t>P-1002481</t>
  </si>
  <si>
    <t>P-1002524</t>
  </si>
  <si>
    <t>P-1002968</t>
  </si>
  <si>
    <t>P-1003034</t>
  </si>
  <si>
    <t>P-1003556</t>
  </si>
  <si>
    <t>P-1004047</t>
  </si>
  <si>
    <t>P-1004741</t>
  </si>
  <si>
    <t>P-1004931</t>
  </si>
  <si>
    <t>P-1005506</t>
  </si>
  <si>
    <t>P-1006420</t>
  </si>
  <si>
    <t>Base Cost - Aviva</t>
  </si>
  <si>
    <t>Base Price - Aviva</t>
  </si>
  <si>
    <t>Cost of Goods Sold - Aviva</t>
  </si>
  <si>
    <t>Revenue - Aviva</t>
  </si>
  <si>
    <t>Base Volume - Harper</t>
  </si>
  <si>
    <t>P-1008206</t>
  </si>
  <si>
    <t>P-1008713</t>
  </si>
  <si>
    <t>P-1009024</t>
  </si>
  <si>
    <t>P-1010754</t>
  </si>
  <si>
    <t>P-1010842</t>
  </si>
  <si>
    <t>P-1011001</t>
  </si>
  <si>
    <t>Base Cost - Harper</t>
  </si>
  <si>
    <t>Base Price - Harper</t>
  </si>
  <si>
    <t>Cost of Goods Sold - Harper</t>
  </si>
  <si>
    <t>Revenue - Harper</t>
  </si>
  <si>
    <t>Base Volume - Sander</t>
  </si>
  <si>
    <t>P-1015588</t>
  </si>
  <si>
    <t>P-1016035</t>
  </si>
  <si>
    <t>P-1016109</t>
  </si>
  <si>
    <t>P-1016170</t>
  </si>
  <si>
    <t>P-1016196</t>
  </si>
  <si>
    <t>P-1016389</t>
  </si>
  <si>
    <t>P-1016731</t>
  </si>
  <si>
    <t>P-1016815</t>
  </si>
  <si>
    <t>P-1016822</t>
  </si>
  <si>
    <t>P-1016846</t>
  </si>
  <si>
    <t>Base Cost - Sander</t>
  </si>
  <si>
    <t>Base Price - Sander</t>
  </si>
  <si>
    <t>Cost of Goods Sold - Sander</t>
  </si>
  <si>
    <t>Revenue - Sander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</si>
</sst>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#,##0_);_(\(#,##0\);_(\-??_);_(@_)"/>
    <numFmt numFmtId="165" formatCode="0.0%;\(0.0%\);_(\-??_);_(@_)"/>
    <numFmt numFmtId="166" formatCode="_(#,##0.00_);_(\(#,##0.00\);_(\-??_);_(@_)"/>
    <numFmt numFmtId="167" formatCode="_ * #,##0.00_ ;_ * \-#,##0.00_ ;_ * &quot;-&quot;??_ ;_ @_ "/>
    <numFmt numFmtId="168" formatCode="_-* #,##0.00_-;\-* #,##0.00_-;_-* &quot;-&quot;??_-;_-@_-"/>
    <numFmt numFmtId="169" formatCode="_ * #,##0_ ;_ * \-#,##0_ ;_ * &quot;-&quot;_ ;_ @_ "/>
  </numFmts>
  <fonts count="1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u/>
      <sz val="12"/>
      <color indexed="12"/>
      <name val="宋体"/>
      <family val="3"/>
      <charset val="134"/>
    </font>
    <font>
      <sz val="16"/>
      <color rgb="FF465055"/>
      <name val="Poppins"/>
    </font>
    <font>
      <b/>
      <sz val="9"/>
      <color rgb="FF465055"/>
      <name val="Poppins"/>
    </font>
    <font>
      <sz val="9"/>
      <color theme="0"/>
      <name val="Poppins"/>
    </font>
    <font>
      <sz val="10"/>
      <color rgb="FF465055"/>
      <name val="Poppins"/>
    </font>
    <font>
      <sz val="9"/>
      <color rgb="FF465055"/>
      <name val="Poppins"/>
    </font>
    <font>
      <b/>
      <sz val="10"/>
      <color rgb="FF465055"/>
      <name val="Poppins"/>
    </font>
    <font>
      <sz val="18"/>
      <color rgb="FF465055"/>
      <name val="Poppins"/>
    </font>
    <font>
      <sz val="10"/>
      <color theme="0"/>
      <name val="Poppins"/>
    </font>
    <font>
      <b/>
      <sz val="16"/>
      <color rgb="FF465055"/>
      <name val="Poppins"/>
    </font>
    <font>
      <sz val="11"/>
      <color theme="1"/>
      <name val="Poppins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5A3C"/>
        <bgColor indexed="64"/>
      </patternFill>
    </fill>
    <fill>
      <patternFill patternType="solid">
        <fgColor rgb="FF4182A0"/>
        <bgColor indexed="64"/>
      </patternFill>
    </fill>
    <fill>
      <patternFill patternType="solid">
        <fgColor rgb="FFF5AA46"/>
        <bgColor indexed="64"/>
      </patternFill>
    </fill>
    <fill>
      <patternFill patternType="solid">
        <fgColor rgb="FF46AA55"/>
        <bgColor indexed="64"/>
      </patternFill>
    </fill>
    <fill>
      <patternFill patternType="solid">
        <fgColor rgb="FFFCE3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DDB2"/>
        <bgColor indexed="64"/>
      </patternFill>
    </fill>
    <fill>
      <patternFill patternType="solid">
        <fgColor rgb="FFFBDCB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650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882BE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rgb="FF465055"/>
      </top>
      <bottom/>
      <diagonal/>
    </border>
    <border>
      <left/>
      <right style="thin">
        <color rgb="FF465055"/>
      </right>
      <top style="thin">
        <color rgb="FF465055"/>
      </top>
      <bottom/>
      <diagonal/>
    </border>
    <border>
      <left/>
      <right/>
      <top/>
      <bottom style="thin">
        <color rgb="FF465055"/>
      </bottom>
      <diagonal/>
    </border>
    <border>
      <left/>
      <right style="thin">
        <color rgb="FF465055"/>
      </right>
      <top/>
      <bottom style="thin">
        <color rgb="FF465055"/>
      </bottom>
      <diagonal/>
    </border>
    <border>
      <left/>
      <right style="thin">
        <color rgb="FF465055"/>
      </right>
      <top/>
      <bottom/>
      <diagonal/>
    </border>
    <border>
      <left style="thin">
        <color rgb="FF465055"/>
      </left>
      <right style="thin">
        <color rgb="FF465055"/>
      </right>
      <top style="thin">
        <color rgb="FF465055"/>
      </top>
      <bottom/>
      <diagonal/>
    </border>
    <border>
      <left style="thin">
        <color rgb="FF465055"/>
      </left>
      <right style="thin">
        <color rgb="FF465055"/>
      </right>
      <top/>
      <bottom/>
      <diagonal/>
    </border>
    <border>
      <left style="thin">
        <color rgb="FF465055"/>
      </left>
      <right style="thin">
        <color rgb="FF465055"/>
      </right>
      <top/>
      <bottom style="thin">
        <color rgb="FF465055"/>
      </bottom>
      <diagonal/>
    </border>
    <border>
      <left style="thin">
        <color rgb="FF465055"/>
      </left>
      <right/>
      <top style="thin">
        <color rgb="FF465055"/>
      </top>
      <bottom style="thin">
        <color rgb="FF465055"/>
      </bottom>
      <diagonal/>
    </border>
    <border>
      <left/>
      <right/>
      <top style="thin">
        <color rgb="FF465055"/>
      </top>
      <bottom style="thin">
        <color rgb="FF465055"/>
      </bottom>
      <diagonal/>
    </border>
    <border>
      <left/>
      <right style="thin">
        <color rgb="FF465055"/>
      </right>
      <top style="thin">
        <color rgb="FF465055"/>
      </top>
      <bottom style="thin">
        <color rgb="FF465055"/>
      </bottom>
      <diagonal/>
    </border>
    <border>
      <left style="thin">
        <color rgb="FF465055"/>
      </left>
      <right style="thin">
        <color rgb="FF465055"/>
      </right>
      <top style="thin">
        <color rgb="FF465055"/>
      </top>
      <bottom style="thin">
        <color rgb="FF465055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rgb="FF465055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rgb="FF465055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rgb="FF465055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rgb="FF465055"/>
      </bottom>
      <diagonal/>
    </border>
    <border>
      <left style="thin">
        <color theme="2" tint="-0.249977111117893"/>
      </left>
      <right style="thin">
        <color rgb="FF465055"/>
      </right>
      <top style="thin">
        <color theme="2" tint="-0.249977111117893"/>
      </top>
      <bottom style="thin">
        <color rgb="FF465055"/>
      </bottom>
      <diagonal/>
    </border>
    <border>
      <left/>
      <right style="thin">
        <color theme="2" tint="-0.249977111117893"/>
      </right>
      <top style="thin">
        <color rgb="FF465055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465055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rgb="FF465055"/>
      </right>
      <top style="thin">
        <color rgb="FF465055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465055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rgb="FF465055"/>
      </bottom>
      <diagonal/>
    </border>
    <border>
      <left style="thin">
        <color rgb="FF465055"/>
      </left>
      <right style="thin">
        <color rgb="FF465055"/>
      </right>
      <top/>
      <bottom style="thin">
        <color theme="2" tint="-0.249977111117893"/>
      </bottom>
      <diagonal/>
    </border>
    <border>
      <left style="thin">
        <color rgb="FF465055"/>
      </left>
      <right style="thin">
        <color rgb="FF465055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465055"/>
      </left>
      <right style="thin">
        <color rgb="FF465055"/>
      </right>
      <top style="thin">
        <color theme="2" tint="-0.249977111117893"/>
      </top>
      <bottom style="thin">
        <color rgb="FF465055"/>
      </bottom>
      <diagonal/>
    </border>
    <border>
      <left style="thin">
        <color indexed="64"/>
      </left>
      <right style="thin">
        <color rgb="FF465055"/>
      </right>
      <top style="thin">
        <color indexed="64"/>
      </top>
      <bottom style="thin">
        <color rgb="FF465055"/>
      </bottom>
      <diagonal/>
    </border>
    <border>
      <left/>
      <right/>
      <top style="thin">
        <color indexed="64"/>
      </top>
      <bottom style="thin">
        <color rgb="FF465055"/>
      </bottom>
      <diagonal/>
    </border>
    <border>
      <left style="thin">
        <color indexed="64"/>
      </left>
      <right style="thin">
        <color rgb="FF465055"/>
      </right>
      <top/>
      <bottom/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rgb="FF465055"/>
      </right>
      <top/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4650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>
      <alignment vertical="center"/>
    </xf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>
      <alignment vertical="center"/>
    </xf>
    <xf numFmtId="168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>
      <alignment vertical="center"/>
    </xf>
    <xf numFmtId="16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164" fontId="8" fillId="2" borderId="0" xfId="1" applyNumberFormat="1" applyFont="1" applyFill="1" applyAlignment="1">
      <alignment vertical="center"/>
    </xf>
    <xf numFmtId="0" fontId="8" fillId="0" borderId="0" xfId="1" applyFont="1"/>
    <xf numFmtId="164" fontId="9" fillId="6" borderId="12" xfId="1" applyNumberFormat="1" applyFont="1" applyFill="1" applyBorder="1" applyAlignment="1">
      <alignment horizontal="right" indent="1"/>
    </xf>
    <xf numFmtId="164" fontId="10" fillId="6" borderId="10" xfId="1" applyNumberFormat="1" applyFont="1" applyFill="1" applyBorder="1" applyAlignment="1">
      <alignment horizontal="center" vertical="center"/>
    </xf>
    <xf numFmtId="164" fontId="10" fillId="6" borderId="12" xfId="1" applyNumberFormat="1" applyFont="1" applyFill="1" applyBorder="1" applyAlignment="1">
      <alignment horizontal="center" vertical="center"/>
    </xf>
    <xf numFmtId="0" fontId="11" fillId="0" borderId="0" xfId="1" applyFont="1"/>
    <xf numFmtId="164" fontId="12" fillId="9" borderId="7" xfId="1" applyNumberFormat="1" applyFont="1" applyFill="1" applyBorder="1" applyAlignment="1">
      <alignment horizontal="left" vertical="center"/>
    </xf>
    <xf numFmtId="164" fontId="12" fillId="9" borderId="8" xfId="1" applyNumberFormat="1" applyFont="1" applyFill="1" applyBorder="1" applyAlignment="1">
      <alignment horizontal="left" vertical="center"/>
    </xf>
    <xf numFmtId="164" fontId="12" fillId="8" borderId="19" xfId="1" applyNumberFormat="1" applyFont="1" applyFill="1" applyBorder="1" applyAlignment="1">
      <alignment horizontal="right"/>
    </xf>
    <xf numFmtId="164" fontId="12" fillId="8" borderId="20" xfId="1" applyNumberFormat="1" applyFont="1" applyFill="1" applyBorder="1" applyAlignment="1">
      <alignment horizontal="right"/>
    </xf>
    <xf numFmtId="164" fontId="12" fillId="8" borderId="30" xfId="1" applyNumberFormat="1" applyFont="1" applyFill="1" applyBorder="1" applyAlignment="1">
      <alignment horizontal="right"/>
    </xf>
    <xf numFmtId="164" fontId="9" fillId="8" borderId="33" xfId="1" applyNumberFormat="1" applyFont="1" applyFill="1" applyBorder="1" applyAlignment="1">
      <alignment horizontal="right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64" fontId="12" fillId="8" borderId="16" xfId="1" applyNumberFormat="1" applyFont="1" applyFill="1" applyBorder="1" applyAlignment="1">
      <alignment horizontal="right" vertical="center"/>
    </xf>
    <xf numFmtId="164" fontId="12" fillId="8" borderId="14" xfId="1" applyNumberFormat="1" applyFont="1" applyFill="1" applyBorder="1" applyAlignment="1">
      <alignment horizontal="right" vertical="center"/>
    </xf>
    <xf numFmtId="164" fontId="12" fillId="8" borderId="28" xfId="1" applyNumberFormat="1" applyFont="1" applyFill="1" applyBorder="1" applyAlignment="1">
      <alignment horizontal="right" vertical="center"/>
    </xf>
    <xf numFmtId="164" fontId="9" fillId="8" borderId="31" xfId="1" applyNumberFormat="1" applyFont="1" applyFill="1" applyBorder="1" applyAlignment="1">
      <alignment horizontal="right" vertical="center"/>
    </xf>
    <xf numFmtId="164" fontId="12" fillId="8" borderId="15" xfId="1" applyNumberFormat="1" applyFont="1" applyFill="1" applyBorder="1" applyAlignment="1">
      <alignment horizontal="right" vertical="center"/>
    </xf>
    <xf numFmtId="164" fontId="12" fillId="8" borderId="13" xfId="1" applyNumberFormat="1" applyFont="1" applyFill="1" applyBorder="1" applyAlignment="1">
      <alignment horizontal="right" vertical="center"/>
    </xf>
    <xf numFmtId="164" fontId="12" fillId="8" borderId="29" xfId="1" applyNumberFormat="1" applyFont="1" applyFill="1" applyBorder="1" applyAlignment="1">
      <alignment horizontal="right" vertical="center"/>
    </xf>
    <xf numFmtId="164" fontId="9" fillId="8" borderId="32" xfId="1" applyNumberFormat="1" applyFont="1" applyFill="1" applyBorder="1" applyAlignment="1">
      <alignment horizontal="right" vertical="center"/>
    </xf>
    <xf numFmtId="164" fontId="12" fillId="8" borderId="19" xfId="1" applyNumberFormat="1" applyFont="1" applyFill="1" applyBorder="1" applyAlignment="1">
      <alignment horizontal="right" vertical="center"/>
    </xf>
    <xf numFmtId="164" fontId="12" fillId="8" borderId="20" xfId="1" applyNumberFormat="1" applyFont="1" applyFill="1" applyBorder="1" applyAlignment="1">
      <alignment horizontal="right" vertical="center"/>
    </xf>
    <xf numFmtId="164" fontId="12" fillId="8" borderId="30" xfId="1" applyNumberFormat="1" applyFont="1" applyFill="1" applyBorder="1" applyAlignment="1">
      <alignment horizontal="right" vertical="center"/>
    </xf>
    <xf numFmtId="164" fontId="9" fillId="8" borderId="33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9" fillId="6" borderId="1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64" fontId="12" fillId="9" borderId="7" xfId="1" applyNumberFormat="1" applyFont="1" applyFill="1" applyBorder="1" applyAlignment="1">
      <alignment horizontal="center" vertical="center"/>
    </xf>
    <xf numFmtId="164" fontId="12" fillId="8" borderId="16" xfId="1" applyNumberFormat="1" applyFont="1" applyFill="1" applyBorder="1" applyAlignment="1">
      <alignment horizontal="center" vertical="center"/>
    </xf>
    <xf numFmtId="164" fontId="12" fillId="8" borderId="14" xfId="1" applyNumberFormat="1" applyFont="1" applyFill="1" applyBorder="1" applyAlignment="1">
      <alignment horizontal="center" vertical="center"/>
    </xf>
    <xf numFmtId="164" fontId="12" fillId="8" borderId="28" xfId="1" applyNumberFormat="1" applyFont="1" applyFill="1" applyBorder="1" applyAlignment="1">
      <alignment horizontal="center" vertical="center"/>
    </xf>
    <xf numFmtId="164" fontId="9" fillId="8" borderId="31" xfId="1" applyNumberFormat="1" applyFont="1" applyFill="1" applyBorder="1" applyAlignment="1">
      <alignment horizontal="center" vertical="center"/>
    </xf>
    <xf numFmtId="164" fontId="12" fillId="8" borderId="15" xfId="1" applyNumberFormat="1" applyFont="1" applyFill="1" applyBorder="1" applyAlignment="1">
      <alignment horizontal="center" vertical="center"/>
    </xf>
    <xf numFmtId="164" fontId="12" fillId="8" borderId="13" xfId="1" applyNumberFormat="1" applyFont="1" applyFill="1" applyBorder="1" applyAlignment="1">
      <alignment horizontal="center" vertical="center"/>
    </xf>
    <xf numFmtId="164" fontId="12" fillId="8" borderId="29" xfId="1" applyNumberFormat="1" applyFont="1" applyFill="1" applyBorder="1" applyAlignment="1">
      <alignment horizontal="center" vertical="center"/>
    </xf>
    <xf numFmtId="164" fontId="9" fillId="8" borderId="32" xfId="1" applyNumberFormat="1" applyFont="1" applyFill="1" applyBorder="1" applyAlignment="1">
      <alignment horizontal="center" vertical="center"/>
    </xf>
    <xf numFmtId="164" fontId="12" fillId="9" borderId="8" xfId="1" applyNumberFormat="1" applyFont="1" applyFill="1" applyBorder="1" applyAlignment="1">
      <alignment horizontal="center" vertical="center"/>
    </xf>
    <xf numFmtId="164" fontId="12" fillId="8" borderId="19" xfId="1" applyNumberFormat="1" applyFont="1" applyFill="1" applyBorder="1" applyAlignment="1">
      <alignment horizontal="center" vertical="center"/>
    </xf>
    <xf numFmtId="164" fontId="12" fillId="8" borderId="20" xfId="1" applyNumberFormat="1" applyFont="1" applyFill="1" applyBorder="1" applyAlignment="1">
      <alignment horizontal="center" vertical="center"/>
    </xf>
    <xf numFmtId="164" fontId="12" fillId="8" borderId="30" xfId="1" applyNumberFormat="1" applyFont="1" applyFill="1" applyBorder="1" applyAlignment="1">
      <alignment horizontal="center" vertical="center"/>
    </xf>
    <xf numFmtId="164" fontId="9" fillId="8" borderId="33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164" fontId="13" fillId="8" borderId="0" xfId="1" applyNumberFormat="1" applyFont="1" applyFill="1" applyAlignment="1">
      <alignment vertical="center"/>
    </xf>
    <xf numFmtId="0" fontId="11" fillId="8" borderId="0" xfId="1" applyFont="1" applyFill="1"/>
    <xf numFmtId="164" fontId="12" fillId="15" borderId="6" xfId="1" applyNumberFormat="1" applyFont="1" applyFill="1" applyBorder="1" applyAlignment="1">
      <alignment horizontal="right"/>
    </xf>
    <xf numFmtId="164" fontId="10" fillId="15" borderId="9" xfId="1" applyNumberFormat="1" applyFont="1" applyFill="1" applyBorder="1" applyAlignment="1">
      <alignment horizontal="center" vertical="center"/>
    </xf>
    <xf numFmtId="164" fontId="10" fillId="15" borderId="10" xfId="1" applyNumberFormat="1" applyFont="1" applyFill="1" applyBorder="1" applyAlignment="1">
      <alignment horizontal="center" vertical="center"/>
    </xf>
    <xf numFmtId="164" fontId="10" fillId="15" borderId="12" xfId="1" applyNumberFormat="1" applyFont="1" applyFill="1" applyBorder="1" applyAlignment="1">
      <alignment horizontal="center" vertical="center"/>
    </xf>
    <xf numFmtId="164" fontId="12" fillId="15" borderId="8" xfId="1" applyNumberFormat="1" applyFont="1" applyFill="1" applyBorder="1" applyAlignment="1">
      <alignment horizontal="right" wrapText="1"/>
    </xf>
    <xf numFmtId="164" fontId="10" fillId="15" borderId="3" xfId="1" applyNumberFormat="1" applyFont="1" applyFill="1" applyBorder="1" applyAlignment="1">
      <alignment horizontal="center" vertical="center" wrapText="1"/>
    </xf>
    <xf numFmtId="164" fontId="10" fillId="15" borderId="8" xfId="1" applyNumberFormat="1" applyFont="1" applyFill="1" applyBorder="1" applyAlignment="1">
      <alignment horizontal="center" vertical="center" wrapText="1"/>
    </xf>
    <xf numFmtId="164" fontId="12" fillId="11" borderId="7" xfId="1" applyNumberFormat="1" applyFont="1" applyFill="1" applyBorder="1" applyAlignment="1">
      <alignment horizontal="left" vertical="center" indent="2"/>
    </xf>
    <xf numFmtId="164" fontId="9" fillId="11" borderId="7" xfId="1" applyNumberFormat="1" applyFont="1" applyFill="1" applyBorder="1" applyAlignment="1">
      <alignment horizontal="left" vertical="center" indent="1"/>
    </xf>
    <xf numFmtId="0" fontId="13" fillId="0" borderId="0" xfId="1" applyFont="1"/>
    <xf numFmtId="164" fontId="9" fillId="11" borderId="7" xfId="1" applyNumberFormat="1" applyFont="1" applyFill="1" applyBorder="1" applyAlignment="1">
      <alignment horizontal="left" vertical="center"/>
    </xf>
    <xf numFmtId="164" fontId="12" fillId="11" borderId="8" xfId="1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center"/>
    </xf>
    <xf numFmtId="49" fontId="11" fillId="0" borderId="0" xfId="1" applyNumberFormat="1" applyFont="1"/>
    <xf numFmtId="164" fontId="12" fillId="2" borderId="16" xfId="1" applyNumberFormat="1" applyFont="1" applyFill="1" applyBorder="1" applyAlignment="1">
      <alignment horizontal="right" vertical="center"/>
    </xf>
    <xf numFmtId="164" fontId="12" fillId="2" borderId="14" xfId="1" applyNumberFormat="1" applyFont="1" applyFill="1" applyBorder="1" applyAlignment="1">
      <alignment horizontal="right" vertical="center"/>
    </xf>
    <xf numFmtId="164" fontId="12" fillId="2" borderId="28" xfId="1" applyNumberFormat="1" applyFont="1" applyFill="1" applyBorder="1" applyAlignment="1">
      <alignment horizontal="right" vertical="center"/>
    </xf>
    <xf numFmtId="164" fontId="12" fillId="11" borderId="31" xfId="1" applyNumberFormat="1" applyFont="1" applyFill="1" applyBorder="1" applyAlignment="1">
      <alignment horizontal="right" vertical="center"/>
    </xf>
    <xf numFmtId="164" fontId="12" fillId="2" borderId="15" xfId="1" applyNumberFormat="1" applyFont="1" applyFill="1" applyBorder="1" applyAlignment="1">
      <alignment horizontal="right" vertical="center"/>
    </xf>
    <xf numFmtId="164" fontId="12" fillId="2" borderId="13" xfId="1" applyNumberFormat="1" applyFont="1" applyFill="1" applyBorder="1" applyAlignment="1">
      <alignment horizontal="right" vertical="center"/>
    </xf>
    <xf numFmtId="164" fontId="12" fillId="2" borderId="29" xfId="1" applyNumberFormat="1" applyFont="1" applyFill="1" applyBorder="1" applyAlignment="1">
      <alignment horizontal="right" vertical="center"/>
    </xf>
    <xf numFmtId="164" fontId="12" fillId="11" borderId="32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3" xfId="1" applyNumberFormat="1" applyFont="1" applyFill="1" applyBorder="1" applyAlignment="1">
      <alignment horizontal="right" vertical="center"/>
    </xf>
    <xf numFmtId="164" fontId="9" fillId="2" borderId="29" xfId="1" applyNumberFormat="1" applyFont="1" applyFill="1" applyBorder="1" applyAlignment="1">
      <alignment horizontal="right" vertical="center"/>
    </xf>
    <xf numFmtId="164" fontId="9" fillId="11" borderId="32" xfId="1" applyNumberFormat="1" applyFont="1" applyFill="1" applyBorder="1" applyAlignment="1">
      <alignment horizontal="right" vertical="center"/>
    </xf>
    <xf numFmtId="10" fontId="12" fillId="2" borderId="19" xfId="3" applyNumberFormat="1" applyFont="1" applyFill="1" applyBorder="1" applyAlignment="1">
      <alignment horizontal="right" vertical="center"/>
    </xf>
    <xf numFmtId="10" fontId="12" fillId="2" borderId="20" xfId="3" applyNumberFormat="1" applyFont="1" applyFill="1" applyBorder="1" applyAlignment="1">
      <alignment horizontal="right" vertical="center"/>
    </xf>
    <xf numFmtId="10" fontId="12" fillId="2" borderId="30" xfId="3" applyNumberFormat="1" applyFont="1" applyFill="1" applyBorder="1" applyAlignment="1">
      <alignment horizontal="right" vertical="center"/>
    </xf>
    <xf numFmtId="10" fontId="12" fillId="11" borderId="33" xfId="3" applyNumberFormat="1" applyFont="1" applyFill="1" applyBorder="1" applyAlignment="1">
      <alignment horizontal="right" vertical="center"/>
    </xf>
    <xf numFmtId="0" fontId="12" fillId="0" borderId="0" xfId="1" applyFont="1"/>
    <xf numFmtId="164" fontId="9" fillId="15" borderId="6" xfId="1" applyNumberFormat="1" applyFont="1" applyFill="1" applyBorder="1" applyAlignment="1">
      <alignment horizontal="right"/>
    </xf>
    <xf numFmtId="164" fontId="9" fillId="15" borderId="8" xfId="1" applyNumberFormat="1" applyFont="1" applyFill="1" applyBorder="1" applyAlignment="1">
      <alignment horizontal="right" wrapText="1"/>
    </xf>
    <xf numFmtId="0" fontId="9" fillId="0" borderId="0" xfId="1" applyFont="1"/>
    <xf numFmtId="0" fontId="12" fillId="0" borderId="0" xfId="1" applyFont="1" applyAlignment="1">
      <alignment horizontal="center"/>
    </xf>
    <xf numFmtId="49" fontId="12" fillId="0" borderId="0" xfId="1" applyNumberFormat="1" applyFont="1"/>
    <xf numFmtId="164" fontId="9" fillId="5" borderId="6" xfId="1" applyNumberFormat="1" applyFont="1" applyFill="1" applyBorder="1" applyAlignment="1">
      <alignment horizontal="right" indent="1"/>
    </xf>
    <xf numFmtId="164" fontId="9" fillId="5" borderId="2" xfId="1" applyNumberFormat="1" applyFont="1" applyFill="1" applyBorder="1" applyAlignment="1">
      <alignment horizontal="right" indent="1"/>
    </xf>
    <xf numFmtId="165" fontId="10" fillId="5" borderId="1" xfId="1" applyNumberFormat="1" applyFont="1" applyFill="1" applyBorder="1" applyAlignment="1">
      <alignment horizontal="center" vertical="center"/>
    </xf>
    <xf numFmtId="165" fontId="10" fillId="5" borderId="2" xfId="1" applyNumberFormat="1" applyFont="1" applyFill="1" applyBorder="1" applyAlignment="1">
      <alignment horizontal="center" vertical="center"/>
    </xf>
    <xf numFmtId="164" fontId="9" fillId="5" borderId="8" xfId="1" applyNumberFormat="1" applyFont="1" applyFill="1" applyBorder="1" applyAlignment="1">
      <alignment horizontal="right" indent="1"/>
    </xf>
    <xf numFmtId="164" fontId="9" fillId="5" borderId="4" xfId="1" applyNumberFormat="1" applyFont="1" applyFill="1" applyBorder="1" applyAlignment="1">
      <alignment horizontal="right" indent="1"/>
    </xf>
    <xf numFmtId="165" fontId="10" fillId="5" borderId="3" xfId="1" applyNumberFormat="1" applyFont="1" applyFill="1" applyBorder="1" applyAlignment="1">
      <alignment horizontal="center" vertical="center"/>
    </xf>
    <xf numFmtId="165" fontId="10" fillId="5" borderId="4" xfId="1" applyNumberFormat="1" applyFont="1" applyFill="1" applyBorder="1" applyAlignment="1">
      <alignment horizontal="center" vertical="center"/>
    </xf>
    <xf numFmtId="164" fontId="12" fillId="10" borderId="2" xfId="1" applyNumberFormat="1" applyFont="1" applyFill="1" applyBorder="1" applyAlignment="1">
      <alignment horizontal="left" vertical="center" indent="1"/>
    </xf>
    <xf numFmtId="164" fontId="12" fillId="10" borderId="5" xfId="1" applyNumberFormat="1" applyFont="1" applyFill="1" applyBorder="1" applyAlignment="1">
      <alignment horizontal="left" vertical="center" indent="1"/>
    </xf>
    <xf numFmtId="164" fontId="12" fillId="10" borderId="4" xfId="1" applyNumberFormat="1" applyFont="1" applyFill="1" applyBorder="1" applyAlignment="1">
      <alignment horizontal="left" vertical="center" indent="1"/>
    </xf>
    <xf numFmtId="165" fontId="12" fillId="8" borderId="22" xfId="1" applyNumberFormat="1" applyFont="1" applyFill="1" applyBorder="1" applyAlignment="1">
      <alignment horizontal="right" vertical="center"/>
    </xf>
    <xf numFmtId="165" fontId="12" fillId="8" borderId="23" xfId="1" applyNumberFormat="1" applyFont="1" applyFill="1" applyBorder="1" applyAlignment="1">
      <alignment horizontal="right" vertical="center"/>
    </xf>
    <xf numFmtId="165" fontId="12" fillId="8" borderId="24" xfId="1" applyNumberFormat="1" applyFont="1" applyFill="1" applyBorder="1" applyAlignment="1">
      <alignment horizontal="right" vertical="center"/>
    </xf>
    <xf numFmtId="165" fontId="12" fillId="8" borderId="15" xfId="1" applyNumberFormat="1" applyFont="1" applyFill="1" applyBorder="1" applyAlignment="1">
      <alignment horizontal="right" vertical="center"/>
    </xf>
    <xf numFmtId="165" fontId="12" fillId="8" borderId="13" xfId="1" applyNumberFormat="1" applyFont="1" applyFill="1" applyBorder="1" applyAlignment="1">
      <alignment horizontal="right" vertical="center"/>
    </xf>
    <xf numFmtId="165" fontId="12" fillId="8" borderId="18" xfId="1" applyNumberFormat="1" applyFont="1" applyFill="1" applyBorder="1" applyAlignment="1">
      <alignment horizontal="right" vertical="center"/>
    </xf>
    <xf numFmtId="165" fontId="12" fillId="8" borderId="19" xfId="1" applyNumberFormat="1" applyFont="1" applyFill="1" applyBorder="1" applyAlignment="1">
      <alignment horizontal="right" vertical="center"/>
    </xf>
    <xf numFmtId="165" fontId="12" fillId="8" borderId="20" xfId="1" applyNumberFormat="1" applyFont="1" applyFill="1" applyBorder="1" applyAlignment="1">
      <alignment horizontal="right" vertical="center"/>
    </xf>
    <xf numFmtId="165" fontId="12" fillId="8" borderId="21" xfId="1" applyNumberFormat="1" applyFont="1" applyFill="1" applyBorder="1" applyAlignment="1">
      <alignment horizontal="right" vertical="center"/>
    </xf>
    <xf numFmtId="165" fontId="12" fillId="8" borderId="16" xfId="1" applyNumberFormat="1" applyFont="1" applyFill="1" applyBorder="1" applyAlignment="1">
      <alignment horizontal="right" vertical="center"/>
    </xf>
    <xf numFmtId="165" fontId="12" fillId="8" borderId="14" xfId="1" applyNumberFormat="1" applyFont="1" applyFill="1" applyBorder="1" applyAlignment="1">
      <alignment horizontal="right" vertical="center"/>
    </xf>
    <xf numFmtId="165" fontId="12" fillId="8" borderId="17" xfId="1" applyNumberFormat="1" applyFont="1" applyFill="1" applyBorder="1" applyAlignment="1">
      <alignment horizontal="right" vertical="center"/>
    </xf>
    <xf numFmtId="165" fontId="12" fillId="8" borderId="25" xfId="1" applyNumberFormat="1" applyFont="1" applyFill="1" applyBorder="1" applyAlignment="1">
      <alignment horizontal="right" vertical="center"/>
    </xf>
    <xf numFmtId="165" fontId="12" fillId="8" borderId="26" xfId="1" applyNumberFormat="1" applyFont="1" applyFill="1" applyBorder="1" applyAlignment="1">
      <alignment horizontal="right" vertical="center"/>
    </xf>
    <xf numFmtId="165" fontId="12" fillId="8" borderId="27" xfId="1" applyNumberFormat="1" applyFont="1" applyFill="1" applyBorder="1" applyAlignment="1">
      <alignment horizontal="right" vertical="center"/>
    </xf>
    <xf numFmtId="164" fontId="12" fillId="6" borderId="12" xfId="1" applyNumberFormat="1" applyFont="1" applyFill="1" applyBorder="1" applyAlignment="1">
      <alignment horizontal="right" indent="1"/>
    </xf>
    <xf numFmtId="164" fontId="14" fillId="2" borderId="0" xfId="1" applyNumberFormat="1" applyFont="1" applyFill="1" applyAlignment="1">
      <alignment horizontal="left" vertical="center"/>
    </xf>
    <xf numFmtId="0" fontId="14" fillId="0" borderId="0" xfId="1" applyFont="1" applyAlignment="1">
      <alignment horizontal="left" vertical="center"/>
    </xf>
    <xf numFmtId="164" fontId="10" fillId="4" borderId="12" xfId="1" applyNumberFormat="1" applyFont="1" applyFill="1" applyBorder="1" applyAlignment="1">
      <alignment horizontal="left" vertical="center"/>
    </xf>
    <xf numFmtId="164" fontId="10" fillId="4" borderId="10" xfId="1" applyNumberFormat="1" applyFont="1" applyFill="1" applyBorder="1" applyAlignment="1">
      <alignment horizontal="center" vertical="center"/>
    </xf>
    <xf numFmtId="164" fontId="10" fillId="4" borderId="11" xfId="1" applyNumberFormat="1" applyFont="1" applyFill="1" applyBorder="1" applyAlignment="1">
      <alignment horizontal="center" vertical="center"/>
    </xf>
    <xf numFmtId="164" fontId="12" fillId="12" borderId="7" xfId="1" applyNumberFormat="1" applyFont="1" applyFill="1" applyBorder="1" applyAlignment="1">
      <alignment horizontal="left" vertical="center"/>
    </xf>
    <xf numFmtId="164" fontId="12" fillId="12" borderId="8" xfId="1" applyNumberFormat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166" fontId="10" fillId="3" borderId="10" xfId="1" applyNumberFormat="1" applyFont="1" applyFill="1" applyBorder="1" applyAlignment="1">
      <alignment horizontal="center" vertical="center"/>
    </xf>
    <xf numFmtId="164" fontId="10" fillId="5" borderId="12" xfId="1" applyNumberFormat="1" applyFont="1" applyFill="1" applyBorder="1" applyAlignment="1">
      <alignment horizontal="center" vertical="center"/>
    </xf>
    <xf numFmtId="166" fontId="10" fillId="5" borderId="10" xfId="1" applyNumberFormat="1" applyFont="1" applyFill="1" applyBorder="1" applyAlignment="1">
      <alignment horizontal="center" vertical="center"/>
    </xf>
    <xf numFmtId="164" fontId="12" fillId="7" borderId="7" xfId="1" applyNumberFormat="1" applyFont="1" applyFill="1" applyBorder="1" applyAlignment="1">
      <alignment horizontal="left" vertical="center"/>
    </xf>
    <xf numFmtId="164" fontId="12" fillId="7" borderId="8" xfId="1" applyNumberFormat="1" applyFont="1" applyFill="1" applyBorder="1" applyAlignment="1">
      <alignment horizontal="left" vertical="center"/>
    </xf>
    <xf numFmtId="166" fontId="10" fillId="13" borderId="10" xfId="1" applyNumberFormat="1" applyFont="1" applyFill="1" applyBorder="1" applyAlignment="1">
      <alignment horizontal="center" vertical="center"/>
    </xf>
    <xf numFmtId="166" fontId="10" fillId="13" borderId="11" xfId="1" applyNumberFormat="1" applyFont="1" applyFill="1" applyBorder="1" applyAlignment="1">
      <alignment horizontal="center" vertical="center"/>
    </xf>
    <xf numFmtId="164" fontId="12" fillId="14" borderId="7" xfId="1" applyNumberFormat="1" applyFont="1" applyFill="1" applyBorder="1" applyAlignment="1">
      <alignment horizontal="left" vertical="center"/>
    </xf>
    <xf numFmtId="164" fontId="12" fillId="14" borderId="8" xfId="1" applyNumberFormat="1" applyFont="1" applyFill="1" applyBorder="1" applyAlignment="1">
      <alignment horizontal="left" vertical="center"/>
    </xf>
    <xf numFmtId="164" fontId="10" fillId="13" borderId="12" xfId="1" applyNumberFormat="1" applyFont="1" applyFill="1" applyBorder="1" applyAlignment="1">
      <alignment horizontal="left" vertical="center"/>
    </xf>
    <xf numFmtId="164" fontId="12" fillId="8" borderId="17" xfId="1" applyNumberFormat="1" applyFont="1" applyFill="1" applyBorder="1" applyAlignment="1">
      <alignment horizontal="right" vertical="center"/>
    </xf>
    <xf numFmtId="164" fontId="12" fillId="8" borderId="18" xfId="1" applyNumberFormat="1" applyFont="1" applyFill="1" applyBorder="1" applyAlignment="1">
      <alignment horizontal="right" vertical="center"/>
    </xf>
    <xf numFmtId="164" fontId="12" fillId="8" borderId="21" xfId="1" applyNumberFormat="1" applyFont="1" applyFill="1" applyBorder="1" applyAlignment="1">
      <alignment horizontal="right" vertical="center"/>
    </xf>
    <xf numFmtId="166" fontId="12" fillId="8" borderId="16" xfId="1" applyNumberFormat="1" applyFont="1" applyFill="1" applyBorder="1" applyAlignment="1">
      <alignment horizontal="right" vertical="center"/>
    </xf>
    <xf numFmtId="166" fontId="12" fillId="8" borderId="14" xfId="1" applyNumberFormat="1" applyFont="1" applyFill="1" applyBorder="1" applyAlignment="1">
      <alignment horizontal="right" vertical="center"/>
    </xf>
    <xf numFmtId="166" fontId="12" fillId="8" borderId="17" xfId="1" applyNumberFormat="1" applyFont="1" applyFill="1" applyBorder="1" applyAlignment="1">
      <alignment horizontal="right" vertical="center"/>
    </xf>
    <xf numFmtId="166" fontId="12" fillId="8" borderId="15" xfId="1" applyNumberFormat="1" applyFont="1" applyFill="1" applyBorder="1" applyAlignment="1">
      <alignment horizontal="right" vertical="center"/>
    </xf>
    <xf numFmtId="166" fontId="12" fillId="8" borderId="13" xfId="1" applyNumberFormat="1" applyFont="1" applyFill="1" applyBorder="1" applyAlignment="1">
      <alignment horizontal="right" vertical="center"/>
    </xf>
    <xf numFmtId="166" fontId="12" fillId="8" borderId="18" xfId="1" applyNumberFormat="1" applyFont="1" applyFill="1" applyBorder="1" applyAlignment="1">
      <alignment horizontal="right" vertical="center"/>
    </xf>
    <xf numFmtId="166" fontId="12" fillId="8" borderId="19" xfId="1" applyNumberFormat="1" applyFont="1" applyFill="1" applyBorder="1" applyAlignment="1">
      <alignment horizontal="right" vertical="center"/>
    </xf>
    <xf numFmtId="166" fontId="12" fillId="8" borderId="20" xfId="1" applyNumberFormat="1" applyFont="1" applyFill="1" applyBorder="1" applyAlignment="1">
      <alignment horizontal="right" vertical="center"/>
    </xf>
    <xf numFmtId="166" fontId="12" fillId="8" borderId="21" xfId="1" applyNumberFormat="1" applyFont="1" applyFill="1" applyBorder="1" applyAlignment="1">
      <alignment horizontal="right" vertical="center"/>
    </xf>
    <xf numFmtId="164" fontId="10" fillId="3" borderId="12" xfId="1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8" borderId="0" xfId="1" applyFont="1" applyFill="1" applyAlignment="1">
      <alignment vertical="center"/>
    </xf>
    <xf numFmtId="164" fontId="12" fillId="10" borderId="7" xfId="1" applyNumberFormat="1" applyFont="1" applyFill="1" applyBorder="1" applyAlignment="1">
      <alignment horizontal="left" vertical="center"/>
    </xf>
    <xf numFmtId="164" fontId="12" fillId="10" borderId="8" xfId="1" applyNumberFormat="1" applyFont="1" applyFill="1" applyBorder="1" applyAlignment="1">
      <alignment horizontal="left" vertical="center"/>
    </xf>
    <xf numFmtId="0" fontId="15" fillId="0" borderId="0" xfId="1" applyFont="1" applyAlignment="1">
      <alignment vertical="center"/>
    </xf>
    <xf numFmtId="164" fontId="12" fillId="0" borderId="16" xfId="1" applyNumberFormat="1" applyFont="1" applyBorder="1" applyAlignment="1">
      <alignment horizontal="right" vertical="center"/>
    </xf>
    <xf numFmtId="164" fontId="12" fillId="0" borderId="14" xfId="1" applyNumberFormat="1" applyFont="1" applyBorder="1" applyAlignment="1">
      <alignment horizontal="right" vertical="center"/>
    </xf>
    <xf numFmtId="164" fontId="12" fillId="0" borderId="17" xfId="1" applyNumberFormat="1" applyFont="1" applyBorder="1" applyAlignment="1">
      <alignment horizontal="right" vertical="center"/>
    </xf>
    <xf numFmtId="164" fontId="12" fillId="0" borderId="15" xfId="1" applyNumberFormat="1" applyFont="1" applyBorder="1" applyAlignment="1">
      <alignment horizontal="right" vertical="center"/>
    </xf>
    <xf numFmtId="164" fontId="12" fillId="0" borderId="13" xfId="1" applyNumberFormat="1" applyFont="1" applyBorder="1" applyAlignment="1">
      <alignment horizontal="right" vertical="center"/>
    </xf>
    <xf numFmtId="164" fontId="12" fillId="0" borderId="18" xfId="1" applyNumberFormat="1" applyFont="1" applyBorder="1" applyAlignment="1">
      <alignment horizontal="right" vertical="center"/>
    </xf>
    <xf numFmtId="164" fontId="9" fillId="0" borderId="19" xfId="1" applyNumberFormat="1" applyFont="1" applyBorder="1" applyAlignment="1">
      <alignment horizontal="right" vertical="center"/>
    </xf>
    <xf numFmtId="164" fontId="9" fillId="0" borderId="20" xfId="1" applyNumberFormat="1" applyFont="1" applyBorder="1" applyAlignment="1">
      <alignment horizontal="right" vertical="center"/>
    </xf>
    <xf numFmtId="164" fontId="9" fillId="0" borderId="21" xfId="1" applyNumberFormat="1" applyFont="1" applyBorder="1" applyAlignment="1">
      <alignment horizontal="right" vertical="center"/>
    </xf>
    <xf numFmtId="164" fontId="10" fillId="5" borderId="12" xfId="1" applyNumberFormat="1" applyFont="1" applyFill="1" applyBorder="1" applyAlignment="1">
      <alignment horizontal="left" vertical="center"/>
    </xf>
    <xf numFmtId="164" fontId="10" fillId="13" borderId="12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164" fontId="16" fillId="2" borderId="0" xfId="1" applyNumberFormat="1" applyFont="1" applyFill="1" applyAlignment="1">
      <alignment horizontal="left" vertical="center"/>
    </xf>
    <xf numFmtId="166" fontId="10" fillId="3" borderId="35" xfId="1" applyNumberFormat="1" applyFont="1" applyFill="1" applyBorder="1" applyAlignment="1">
      <alignment horizontal="center" vertical="center"/>
    </xf>
    <xf numFmtId="164" fontId="10" fillId="5" borderId="43" xfId="1" applyNumberFormat="1" applyFont="1" applyFill="1" applyBorder="1" applyAlignment="1">
      <alignment horizontal="left" vertical="center"/>
    </xf>
    <xf numFmtId="166" fontId="10" fillId="5" borderId="35" xfId="1" applyNumberFormat="1" applyFont="1" applyFill="1" applyBorder="1" applyAlignment="1">
      <alignment horizontal="center" vertical="center"/>
    </xf>
    <xf numFmtId="164" fontId="12" fillId="7" borderId="36" xfId="1" applyNumberFormat="1" applyFont="1" applyFill="1" applyBorder="1" applyAlignment="1">
      <alignment horizontal="left" vertical="center"/>
    </xf>
    <xf numFmtId="164" fontId="12" fillId="10" borderId="44" xfId="1" applyNumberFormat="1" applyFont="1" applyFill="1" applyBorder="1" applyAlignment="1">
      <alignment horizontal="left" vertical="center"/>
    </xf>
    <xf numFmtId="164" fontId="12" fillId="7" borderId="39" xfId="1" applyNumberFormat="1" applyFont="1" applyFill="1" applyBorder="1" applyAlignment="1">
      <alignment horizontal="left" vertical="center"/>
    </xf>
    <xf numFmtId="164" fontId="12" fillId="10" borderId="45" xfId="1" applyNumberFormat="1" applyFont="1" applyFill="1" applyBorder="1" applyAlignment="1">
      <alignment horizontal="left" vertical="center"/>
    </xf>
    <xf numFmtId="164" fontId="10" fillId="3" borderId="34" xfId="1" applyNumberFormat="1" applyFont="1" applyFill="1" applyBorder="1" applyAlignment="1">
      <alignment horizontal="left" vertical="center"/>
    </xf>
    <xf numFmtId="166" fontId="12" fillId="8" borderId="37" xfId="1" applyNumberFormat="1" applyFont="1" applyFill="1" applyBorder="1" applyAlignment="1">
      <alignment horizontal="right" vertical="center"/>
    </xf>
    <xf numFmtId="166" fontId="12" fillId="8" borderId="38" xfId="1" applyNumberFormat="1" applyFont="1" applyFill="1" applyBorder="1" applyAlignment="1">
      <alignment horizontal="right" vertical="center"/>
    </xf>
    <xf numFmtId="166" fontId="12" fillId="8" borderId="40" xfId="1" applyNumberFormat="1" applyFont="1" applyFill="1" applyBorder="1" applyAlignment="1">
      <alignment horizontal="right" vertical="center"/>
    </xf>
    <xf numFmtId="166" fontId="12" fillId="8" borderId="41" xfId="1" applyNumberFormat="1" applyFont="1" applyFill="1" applyBorder="1" applyAlignment="1">
      <alignment horizontal="right" vertical="center"/>
    </xf>
    <xf numFmtId="166" fontId="12" fillId="8" borderId="42" xfId="1" applyNumberFormat="1" applyFont="1" applyFill="1" applyBorder="1" applyAlignment="1">
      <alignment horizontal="right" vertical="center"/>
    </xf>
    <xf numFmtId="164" fontId="9" fillId="0" borderId="15" xfId="1" applyNumberFormat="1" applyFont="1" applyBorder="1" applyAlignment="1">
      <alignment horizontal="right" vertical="center"/>
    </xf>
    <xf numFmtId="164" fontId="9" fillId="0" borderId="13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8" fillId="2" borderId="0" xfId="1" applyNumberFormat="1" applyFont="1" applyFill="1" applyAlignment="1">
      <alignment horizontal="left" vertical="center"/>
    </xf>
    <xf numFmtId="164" fontId="9" fillId="10" borderId="6" xfId="1" applyNumberFormat="1" applyFont="1" applyFill="1" applyBorder="1" applyAlignment="1">
      <alignment horizontal="center" vertical="center"/>
    </xf>
    <xf numFmtId="164" fontId="9" fillId="10" borderId="7" xfId="1" applyNumberFormat="1" applyFont="1" applyFill="1" applyBorder="1" applyAlignment="1">
      <alignment horizontal="center" vertical="center"/>
    </xf>
    <xf numFmtId="164" fontId="9" fillId="10" borderId="8" xfId="1" applyNumberFormat="1" applyFont="1" applyFill="1" applyBorder="1" applyAlignment="1">
      <alignment horizontal="center" vertical="center"/>
    </xf>
  </cellXfs>
  <cellStyles count="23">
    <cellStyle name="_卡类利润" xfId="5" xr:uid="{00000000-0005-0000-0000-000000000000}"/>
    <cellStyle name="_深圳卡类" xfId="6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Percent 2" xfId="3" xr:uid="{00000000-0005-0000-0000-000005000000}"/>
    <cellStyle name="千位分隔 2" xfId="7" xr:uid="{00000000-0005-0000-0000-000006000000}"/>
    <cellStyle name="千位分隔 2 2" xfId="8" xr:uid="{00000000-0005-0000-0000-000007000000}"/>
    <cellStyle name="千位分隔 3" xfId="9" xr:uid="{00000000-0005-0000-0000-000008000000}"/>
    <cellStyle name="千位分隔 3 2" xfId="10" xr:uid="{00000000-0005-0000-0000-000009000000}"/>
    <cellStyle name="千位分隔 4" xfId="4" xr:uid="{00000000-0005-0000-0000-00000A000000}"/>
    <cellStyle name="千位分隔[0] 2" xfId="11" xr:uid="{00000000-0005-0000-0000-00000B000000}"/>
    <cellStyle name="千位分隔[0] 3" xfId="12" xr:uid="{00000000-0005-0000-0000-00000C000000}"/>
    <cellStyle name="千位分隔_Book5" xfId="13" xr:uid="{00000000-0005-0000-0000-00000D000000}"/>
    <cellStyle name="常规 2" xfId="14" xr:uid="{00000000-0005-0000-0000-00000E000000}"/>
    <cellStyle name="常规 3" xfId="15" xr:uid="{00000000-0005-0000-0000-00000F000000}"/>
    <cellStyle name="常规 3 2" xfId="16" xr:uid="{00000000-0005-0000-0000-000010000000}"/>
    <cellStyle name="常规 4" xfId="17" xr:uid="{00000000-0005-0000-0000-000011000000}"/>
    <cellStyle name="常规_Book5" xfId="18" xr:uid="{00000000-0005-0000-0000-000012000000}"/>
    <cellStyle name="样式 1" xfId="19" xr:uid="{00000000-0005-0000-0000-000013000000}"/>
    <cellStyle name="百分比 2" xfId="20" xr:uid="{00000000-0005-0000-0000-000014000000}"/>
    <cellStyle name="百分比 2 2" xfId="21" xr:uid="{00000000-0005-0000-0000-000015000000}"/>
    <cellStyle name="超链接 2" xfId="22" xr:uid="{00000000-0005-0000-0000-000016000000}"/>
  </cellStyles>
  <dxfs count="0"/>
  <tableStyles count="0" defaultTableStyle="TableStyleMedium2" defaultPivotStyle="PivotStyleLight16"/>
  <colors>
    <mruColors>
      <color rgb="FF2882BE"/>
      <color rgb="FFFBDCB3"/>
      <color rgb="FFF5AA46"/>
      <color rgb="FF465055"/>
      <color rgb="FF4182A0"/>
      <color rgb="FFFCE3DE"/>
      <color rgb="FFEB5A3C"/>
      <color rgb="FFFFFFCC"/>
      <color rgb="FF825AAA"/>
      <color rgb="FFC0E6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7"/>
  <sheetViews>
    <sheetView showGridLines="0" tabSelected="1" zoomScaleNormal="100" workbookViewId="0">
      <selection activeCell="B13" sqref="B13"/>
    </sheetView>
  </sheetViews>
  <sheetFormatPr defaultColWidth="19" defaultRowHeight="15" customHeight="1"/>
  <cols>
    <col min="1" max="1" width="2.6640625" style="6" customWidth="1"/>
    <col min="2" max="2" width="28.5546875" style="6" customWidth="1"/>
    <col min="3" max="15" width="11.44140625" style="6" customWidth="1"/>
    <col min="16" max="16384" width="19" style="6"/>
  </cols>
  <sheetData>
    <row r="1" spans="2:16" ht="37.5" customHeight="1">
      <c r="B1" s="1" t="s">
        <v>0</v>
      </c>
      <c r="C1" s="46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8"/>
    </row>
    <row r="2" spans="2:16" ht="15" customHeight="1">
      <c r="B2" s="49"/>
      <c r="C2" s="50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 t="s">
        <v>12</v>
      </c>
      <c r="O2" s="52" t="s">
        <v>13</v>
      </c>
    </row>
    <row r="3" spans="2:16" ht="15" customHeight="1">
      <c r="B3" s="53"/>
      <c r="C3" s="54" t="s">
        <v>14</v>
      </c>
      <c r="D3" s="54" t="s">
        <v>14</v>
      </c>
      <c r="E3" s="54" t="s">
        <v>14</v>
      </c>
      <c r="F3" s="54" t="s">
        <v>14</v>
      </c>
      <c r="G3" s="54" t="s">
        <v>14</v>
      </c>
      <c r="H3" s="54" t="s">
        <v>14</v>
      </c>
      <c r="I3" s="54" t="s">
        <v>14</v>
      </c>
      <c r="J3" s="54" t="s">
        <v>14</v>
      </c>
      <c r="K3" s="54" t="s">
        <v>14</v>
      </c>
      <c r="L3" s="54" t="s">
        <v>14</v>
      </c>
      <c r="M3" s="54" t="s">
        <v>14</v>
      </c>
      <c r="N3" s="54" t="s">
        <v>14</v>
      </c>
      <c r="O3" s="55" t="s">
        <v>14</v>
      </c>
    </row>
    <row r="4" spans="2:16" ht="15" customHeight="1">
      <c r="B4" s="56" t="s">
        <v>15</v>
      </c>
      <c r="C4" s="63">
        <f>'P&amp;L-Adair'!C4+'P&amp;L-Aviva'!L4+'P&amp;L-Harper'!L4+'P&amp;L-Sander'!L4</f>
        <v>36112.021428571432</v>
      </c>
      <c r="D4" s="64">
        <f>'P&amp;L-Adair'!D4+'P&amp;L-Aviva'!M4+'P&amp;L-Harper'!M4+'P&amp;L-Sander'!M4</f>
        <v>37314.214666666645</v>
      </c>
      <c r="E4" s="64">
        <f>'P&amp;L-Adair'!E4+'P&amp;L-Aviva'!N4+'P&amp;L-Harper'!N4+'P&amp;L-Sander'!N4</f>
        <v>32294.372926406912</v>
      </c>
      <c r="F4" s="64">
        <f>'P&amp;L-Adair'!F4+'P&amp;L-Aviva'!C4+'P&amp;L-Harper'!C4+'P&amp;L-Sander'!C4</f>
        <v>32710.935714285719</v>
      </c>
      <c r="G4" s="64">
        <f>'P&amp;L-Adair'!G4+'P&amp;L-Aviva'!D4+'P&amp;L-Harper'!D4+'P&amp;L-Sander'!D4</f>
        <v>46264.521428571425</v>
      </c>
      <c r="H4" s="64">
        <f>'P&amp;L-Adair'!H4+'P&amp;L-Aviva'!E4+'P&amp;L-Harper'!E4+'P&amp;L-Sander'!E4</f>
        <v>71294.410714285725</v>
      </c>
      <c r="I4" s="64">
        <f>'P&amp;L-Adair'!I4+'P&amp;L-Aviva'!F4+'P&amp;L-Harper'!F4+'P&amp;L-Sander'!F4</f>
        <v>52849.766666666663</v>
      </c>
      <c r="J4" s="64">
        <f>'P&amp;L-Adair'!J4+'P&amp;L-Aviva'!G4+'P&amp;L-Harper'!G4+'P&amp;L-Sander'!G4</f>
        <v>51194.955952380951</v>
      </c>
      <c r="K4" s="64">
        <f>'P&amp;L-Adair'!K4+'P&amp;L-Aviva'!H4+'P&amp;L-Harper'!H4+'P&amp;L-Sander'!H4</f>
        <v>47909.195238095243</v>
      </c>
      <c r="L4" s="64">
        <f>'P&amp;L-Adair'!L4+'P&amp;L-Aviva'!I4+'P&amp;L-Harper'!I4+'P&amp;L-Sander'!I4</f>
        <v>42341.414523809544</v>
      </c>
      <c r="M4" s="64">
        <f>'P&amp;L-Adair'!M4+'P&amp;L-Aviva'!J4+'P&amp;L-Harper'!J4+'P&amp;L-Sander'!J4</f>
        <v>63049.270714285725</v>
      </c>
      <c r="N4" s="65">
        <f>'P&amp;L-Adair'!N4+'P&amp;L-Aviva'!K4+'P&amp;L-Harper'!K4+'P&amp;L-Sander'!K4</f>
        <v>47618.219285714287</v>
      </c>
      <c r="O4" s="66">
        <f>SUM(C4:N4)</f>
        <v>560953.29925974028</v>
      </c>
    </row>
    <row r="5" spans="2:16" ht="15" customHeight="1">
      <c r="B5" s="56" t="s">
        <v>16</v>
      </c>
      <c r="C5" s="67">
        <f>'P&amp;L-Adair'!C5+'P&amp;L-Aviva'!L5+'P&amp;L-Harper'!L5+'P&amp;L-Sander'!L5</f>
        <v>1805.6010714285715</v>
      </c>
      <c r="D5" s="68">
        <f>'P&amp;L-Adair'!D5+'P&amp;L-Aviva'!M5+'P&amp;L-Harper'!M5+'P&amp;L-Sander'!M5</f>
        <v>1865.7107333333324</v>
      </c>
      <c r="E5" s="68">
        <f>'P&amp;L-Adair'!E5+'P&amp;L-Aviva'!N5+'P&amp;L-Harper'!N5+'P&amp;L-Sander'!N5</f>
        <v>1614.7186463203454</v>
      </c>
      <c r="F5" s="68">
        <f>'P&amp;L-Adair'!F5+'P&amp;L-Aviva'!C5+'P&amp;L-Harper'!C5+'P&amp;L-Sander'!C5</f>
        <v>1275.7264928571431</v>
      </c>
      <c r="G5" s="68">
        <f>'P&amp;L-Adair'!G5+'P&amp;L-Aviva'!D5+'P&amp;L-Harper'!D5+'P&amp;L-Sander'!D5</f>
        <v>277.58712857142859</v>
      </c>
      <c r="H5" s="68">
        <f>'P&amp;L-Adair'!H5+'P&amp;L-Aviva'!E5+'P&amp;L-Harper'!E5+'P&amp;L-Sander'!E5</f>
        <v>3564.7205357142866</v>
      </c>
      <c r="I5" s="68">
        <f>'P&amp;L-Adair'!I5+'P&amp;L-Aviva'!F5+'P&amp;L-Harper'!F5+'P&amp;L-Sander'!F5</f>
        <v>2642.4883333333328</v>
      </c>
      <c r="J5" s="68">
        <f>'P&amp;L-Adair'!J5+'P&amp;L-Aviva'!G5+'P&amp;L-Harper'!G5+'P&amp;L-Sander'!G5</f>
        <v>2559.7477976190476</v>
      </c>
      <c r="K5" s="68">
        <f>'P&amp;L-Adair'!K5+'P&amp;L-Aviva'!H5+'P&amp;L-Harper'!H5+'P&amp;L-Sander'!H5</f>
        <v>2395.4597619047618</v>
      </c>
      <c r="L5" s="68">
        <f>'P&amp;L-Adair'!L5+'P&amp;L-Aviva'!I5+'P&amp;L-Harper'!I5+'P&amp;L-Sander'!I5</f>
        <v>2117.0707261904772</v>
      </c>
      <c r="M5" s="68">
        <f>'P&amp;L-Adair'!M5+'P&amp;L-Aviva'!J5+'P&amp;L-Harper'!J5+'P&amp;L-Sander'!J5</f>
        <v>3152.4635357142865</v>
      </c>
      <c r="N5" s="69">
        <f>'P&amp;L-Adair'!N5+'P&amp;L-Aviva'!K5+'P&amp;L-Harper'!K5+'P&amp;L-Sander'!K5</f>
        <v>2380.9109642857143</v>
      </c>
      <c r="O5" s="70">
        <f t="shared" ref="O5:O22" si="0">SUM(C5:N5)</f>
        <v>25652.205727272729</v>
      </c>
    </row>
    <row r="6" spans="2:16" s="58" customFormat="1" ht="15" customHeight="1">
      <c r="B6" s="57" t="s">
        <v>17</v>
      </c>
      <c r="C6" s="71">
        <f>'P&amp;L-Adair'!C6+'P&amp;L-Aviva'!L6+'P&amp;L-Harper'!L6+'P&amp;L-Sander'!L6</f>
        <v>34306.420357142852</v>
      </c>
      <c r="D6" s="72">
        <f>'P&amp;L-Adair'!D6+'P&amp;L-Aviva'!M6+'P&amp;L-Harper'!M6+'P&amp;L-Sander'!M6</f>
        <v>35448.503933333312</v>
      </c>
      <c r="E6" s="72">
        <f>'P&amp;L-Adair'!E6+'P&amp;L-Aviva'!N6+'P&amp;L-Harper'!N6+'P&amp;L-Sander'!N6</f>
        <v>30679.654280086565</v>
      </c>
      <c r="F6" s="72">
        <f>'P&amp;L-Adair'!F6+'P&amp;L-Aviva'!C6+'P&amp;L-Harper'!C6+'P&amp;L-Sander'!C6</f>
        <v>31435.209221428577</v>
      </c>
      <c r="G6" s="72">
        <f>'P&amp;L-Adair'!G6+'P&amp;L-Aviva'!D6+'P&amp;L-Harper'!D6+'P&amp;L-Sander'!D6</f>
        <v>45986.934300000001</v>
      </c>
      <c r="H6" s="72">
        <f>'P&amp;L-Adair'!H6+'P&amp;L-Aviva'!E6+'P&amp;L-Harper'!E6+'P&amp;L-Sander'!E6</f>
        <v>67729.690178571444</v>
      </c>
      <c r="I6" s="72">
        <f>'P&amp;L-Adair'!I6+'P&amp;L-Aviva'!F6+'P&amp;L-Harper'!F6+'P&amp;L-Sander'!F6</f>
        <v>50207.278333333321</v>
      </c>
      <c r="J6" s="72">
        <f>'P&amp;L-Adair'!J6+'P&amp;L-Aviva'!G6+'P&amp;L-Harper'!G6+'P&amp;L-Sander'!G6</f>
        <v>48635.208154761909</v>
      </c>
      <c r="K6" s="72">
        <f>'P&amp;L-Adair'!K6+'P&amp;L-Aviva'!H6+'P&amp;L-Harper'!H6+'P&amp;L-Sander'!H6</f>
        <v>45513.735476190479</v>
      </c>
      <c r="L6" s="72">
        <f>'P&amp;L-Adair'!L6+'P&amp;L-Aviva'!I6+'P&amp;L-Harper'!I6+'P&amp;L-Sander'!I6</f>
        <v>40224.343797619062</v>
      </c>
      <c r="M6" s="72">
        <f>'P&amp;L-Adair'!M6+'P&amp;L-Aviva'!J6+'P&amp;L-Harper'!J6+'P&amp;L-Sander'!J6</f>
        <v>59896.807178571442</v>
      </c>
      <c r="N6" s="73">
        <f>'P&amp;L-Adair'!N6+'P&amp;L-Aviva'!K6+'P&amp;L-Harper'!K6+'P&amp;L-Sander'!K6</f>
        <v>45237.308321428573</v>
      </c>
      <c r="O6" s="74">
        <f t="shared" si="0"/>
        <v>535301.09353246749</v>
      </c>
    </row>
    <row r="7" spans="2:16" ht="15" customHeight="1">
      <c r="B7" s="56" t="s">
        <v>18</v>
      </c>
      <c r="C7" s="67">
        <f>'P&amp;L-Adair'!C7+'P&amp;L-Aviva'!L7+'P&amp;L-Harper'!L7+'P&amp;L-Sander'!L7</f>
        <v>1805.6010714285715</v>
      </c>
      <c r="D7" s="68">
        <f>'P&amp;L-Adair'!D7+'P&amp;L-Aviva'!M7+'P&amp;L-Harper'!M7+'P&amp;L-Sander'!M7</f>
        <v>1865.7107333333324</v>
      </c>
      <c r="E7" s="68">
        <f>'P&amp;L-Adair'!E7+'P&amp;L-Aviva'!N7+'P&amp;L-Harper'!N7+'P&amp;L-Sander'!N7</f>
        <v>1614.7186463203454</v>
      </c>
      <c r="F7" s="68">
        <f>'P&amp;L-Adair'!F7+'P&amp;L-Aviva'!C7+'P&amp;L-Harper'!C7+'P&amp;L-Sander'!C7</f>
        <v>556.0859071428572</v>
      </c>
      <c r="G7" s="68">
        <f>'P&amp;L-Adair'!G7+'P&amp;L-Aviva'!D7+'P&amp;L-Harper'!D7+'P&amp;L-Sander'!D7</f>
        <v>416.38069285714283</v>
      </c>
      <c r="H7" s="68">
        <f>'P&amp;L-Adair'!H7+'P&amp;L-Aviva'!E7+'P&amp;L-Harper'!E7+'P&amp;L-Sander'!E7</f>
        <v>3564.7205357142866</v>
      </c>
      <c r="I7" s="68">
        <f>'P&amp;L-Adair'!I7+'P&amp;L-Aviva'!F7+'P&amp;L-Harper'!F7+'P&amp;L-Sander'!F7</f>
        <v>2642.4883333333328</v>
      </c>
      <c r="J7" s="68">
        <f>'P&amp;L-Adair'!J7+'P&amp;L-Aviva'!G7+'P&amp;L-Harper'!G7+'P&amp;L-Sander'!G7</f>
        <v>2559.7477976190476</v>
      </c>
      <c r="K7" s="68">
        <f>'P&amp;L-Adair'!K7+'P&amp;L-Aviva'!H7+'P&amp;L-Harper'!H7+'P&amp;L-Sander'!H7</f>
        <v>2395.4597619047618</v>
      </c>
      <c r="L7" s="68">
        <f>'P&amp;L-Adair'!L7+'P&amp;L-Aviva'!I7+'P&amp;L-Harper'!I7+'P&amp;L-Sander'!I7</f>
        <v>2117.0707261904772</v>
      </c>
      <c r="M7" s="68">
        <f>'P&amp;L-Adair'!M7+'P&amp;L-Aviva'!J7+'P&amp;L-Harper'!J7+'P&amp;L-Sander'!J7</f>
        <v>3152.4635357142865</v>
      </c>
      <c r="N7" s="69">
        <f>'P&amp;L-Adair'!N7+'P&amp;L-Aviva'!K7+'P&amp;L-Harper'!K7+'P&amp;L-Sander'!K7</f>
        <v>2380.9109642857143</v>
      </c>
      <c r="O7" s="70">
        <f t="shared" si="0"/>
        <v>25071.358705844159</v>
      </c>
    </row>
    <row r="8" spans="2:16" ht="15" customHeight="1">
      <c r="B8" s="56" t="s">
        <v>19</v>
      </c>
      <c r="C8" s="67">
        <f>'P&amp;L-Adair'!C8+'P&amp;L-Aviva'!L8+'P&amp;L-Harper'!L8+'P&amp;L-Sander'!L8</f>
        <v>1805.6010714285715</v>
      </c>
      <c r="D8" s="68">
        <f>'P&amp;L-Adair'!D8+'P&amp;L-Aviva'!M8+'P&amp;L-Harper'!M8+'P&amp;L-Sander'!M8</f>
        <v>1865.7107333333324</v>
      </c>
      <c r="E8" s="68">
        <f>'P&amp;L-Adair'!E8+'P&amp;L-Aviva'!N8+'P&amp;L-Harper'!N8+'P&amp;L-Sander'!N8</f>
        <v>1614.7186463203454</v>
      </c>
      <c r="F8" s="68">
        <f>'P&amp;L-Adair'!F8+'P&amp;L-Aviva'!C8+'P&amp;L-Harper'!C8+'P&amp;L-Sander'!C8</f>
        <v>1079.4608785714286</v>
      </c>
      <c r="G8" s="68">
        <f>'P&amp;L-Adair'!G8+'P&amp;L-Aviva'!D8+'P&amp;L-Harper'!D8+'P&amp;L-Sander'!D8</f>
        <v>2128.1679857142858</v>
      </c>
      <c r="H8" s="68">
        <f>'P&amp;L-Adair'!H8+'P&amp;L-Aviva'!E8+'P&amp;L-Harper'!E8+'P&amp;L-Sander'!E8</f>
        <v>3564.7205357142866</v>
      </c>
      <c r="I8" s="68">
        <f>'P&amp;L-Adair'!I8+'P&amp;L-Aviva'!F8+'P&amp;L-Harper'!F8+'P&amp;L-Sander'!F8</f>
        <v>2642.4883333333328</v>
      </c>
      <c r="J8" s="68">
        <f>'P&amp;L-Adair'!J8+'P&amp;L-Aviva'!G8+'P&amp;L-Harper'!G8+'P&amp;L-Sander'!G8</f>
        <v>2559.7477976190476</v>
      </c>
      <c r="K8" s="68">
        <f>'P&amp;L-Adair'!K8+'P&amp;L-Aviva'!H8+'P&amp;L-Harper'!H8+'P&amp;L-Sander'!H8</f>
        <v>2395.4597619047618</v>
      </c>
      <c r="L8" s="68">
        <f>'P&amp;L-Adair'!L8+'P&amp;L-Aviva'!I8+'P&amp;L-Harper'!I8+'P&amp;L-Sander'!I8</f>
        <v>2117.0707261904772</v>
      </c>
      <c r="M8" s="68">
        <f>'P&amp;L-Adair'!M8+'P&amp;L-Aviva'!J8+'P&amp;L-Harper'!J8+'P&amp;L-Sander'!J8</f>
        <v>3152.4635357142865</v>
      </c>
      <c r="N8" s="69">
        <f>'P&amp;L-Adair'!N8+'P&amp;L-Aviva'!K8+'P&amp;L-Harper'!K8+'P&amp;L-Sander'!K8</f>
        <v>2380.9109642857143</v>
      </c>
      <c r="O8" s="70">
        <f t="shared" si="0"/>
        <v>27306.52097012987</v>
      </c>
    </row>
    <row r="9" spans="2:16" ht="15" customHeight="1">
      <c r="B9" s="56" t="s">
        <v>20</v>
      </c>
      <c r="C9" s="67">
        <f>'P&amp;L-Adair'!C9+'P&amp;L-Aviva'!L9+'P&amp;L-Harper'!L9+'P&amp;L-Sander'!L9</f>
        <v>1805.6010714285715</v>
      </c>
      <c r="D9" s="68">
        <f>'P&amp;L-Adair'!D9+'P&amp;L-Aviva'!M9+'P&amp;L-Harper'!M9+'P&amp;L-Sander'!M9</f>
        <v>1865.7107333333324</v>
      </c>
      <c r="E9" s="68">
        <f>'P&amp;L-Adair'!E9+'P&amp;L-Aviva'!N9+'P&amp;L-Harper'!N9+'P&amp;L-Sander'!N9</f>
        <v>1614.7186463203454</v>
      </c>
      <c r="F9" s="68">
        <f>'P&amp;L-Adair'!F9+'P&amp;L-Aviva'!C9+'P&amp;L-Harper'!C9+'P&amp;L-Sander'!C9</f>
        <v>1275.7264928571431</v>
      </c>
      <c r="G9" s="68">
        <f>'P&amp;L-Adair'!G9+'P&amp;L-Aviva'!D9+'P&amp;L-Harper'!D9+'P&amp;L-Sander'!D9</f>
        <v>1896.8453785714287</v>
      </c>
      <c r="H9" s="68">
        <f>'P&amp;L-Adair'!H9+'P&amp;L-Aviva'!E9+'P&amp;L-Harper'!E9+'P&amp;L-Sander'!E9</f>
        <v>3564.7205357142866</v>
      </c>
      <c r="I9" s="68">
        <f>'P&amp;L-Adair'!I9+'P&amp;L-Aviva'!F9+'P&amp;L-Harper'!F9+'P&amp;L-Sander'!F9</f>
        <v>2642.4883333333328</v>
      </c>
      <c r="J9" s="68">
        <f>'P&amp;L-Adair'!J9+'P&amp;L-Aviva'!G9+'P&amp;L-Harper'!G9+'P&amp;L-Sander'!G9</f>
        <v>2559.7477976190476</v>
      </c>
      <c r="K9" s="68">
        <f>'P&amp;L-Adair'!K9+'P&amp;L-Aviva'!H9+'P&amp;L-Harper'!H9+'P&amp;L-Sander'!H9</f>
        <v>2395.4597619047618</v>
      </c>
      <c r="L9" s="68">
        <f>'P&amp;L-Adair'!L9+'P&amp;L-Aviva'!I9+'P&amp;L-Harper'!I9+'P&amp;L-Sander'!I9</f>
        <v>2117.0707261904772</v>
      </c>
      <c r="M9" s="68">
        <f>'P&amp;L-Adair'!M9+'P&amp;L-Aviva'!J9+'P&amp;L-Harper'!J9+'P&amp;L-Sander'!J9</f>
        <v>3152.4635357142865</v>
      </c>
      <c r="N9" s="69">
        <f>'P&amp;L-Adair'!N9+'P&amp;L-Aviva'!K9+'P&amp;L-Harper'!K9+'P&amp;L-Sander'!K9</f>
        <v>2380.9109642857143</v>
      </c>
      <c r="O9" s="70">
        <f t="shared" si="0"/>
        <v>27271.463977272728</v>
      </c>
    </row>
    <row r="10" spans="2:16" s="58" customFormat="1" ht="15" customHeight="1">
      <c r="B10" s="57" t="s">
        <v>21</v>
      </c>
      <c r="C10" s="71">
        <f>'P&amp;L-Adair'!C10+'P&amp;L-Aviva'!L10+'P&amp;L-Harper'!L10+'P&amp;L-Sander'!L10</f>
        <v>5416.8032142857155</v>
      </c>
      <c r="D10" s="72">
        <f>'P&amp;L-Adair'!D10+'P&amp;L-Aviva'!M10+'P&amp;L-Harper'!M10+'P&amp;L-Sander'!M10</f>
        <v>5597.1321999999982</v>
      </c>
      <c r="E10" s="72">
        <f>'P&amp;L-Adair'!E10+'P&amp;L-Aviva'!N10+'P&amp;L-Harper'!N10+'P&amp;L-Sander'!N10</f>
        <v>4844.1559389610366</v>
      </c>
      <c r="F10" s="72">
        <f>'P&amp;L-Adair'!F10+'P&amp;L-Aviva'!C10+'P&amp;L-Harper'!C10+'P&amp;L-Sander'!C10</f>
        <v>2911.2732785714293</v>
      </c>
      <c r="G10" s="72">
        <f>'P&amp;L-Adair'!G10+'P&amp;L-Aviva'!D10+'P&amp;L-Harper'!D10+'P&amp;L-Sander'!D10</f>
        <v>4441.3940571428575</v>
      </c>
      <c r="H10" s="72">
        <f>'P&amp;L-Adair'!H10+'P&amp;L-Aviva'!E10+'P&amp;L-Harper'!E10+'P&amp;L-Sander'!E10</f>
        <v>10694.161607142858</v>
      </c>
      <c r="I10" s="72">
        <f>'P&amp;L-Adair'!I10+'P&amp;L-Aviva'!F10+'P&amp;L-Harper'!F10+'P&amp;L-Sander'!F10</f>
        <v>7927.4649999999992</v>
      </c>
      <c r="J10" s="72">
        <f>'P&amp;L-Adair'!J10+'P&amp;L-Aviva'!G10+'P&amp;L-Harper'!G10+'P&amp;L-Sander'!G10</f>
        <v>7679.2433928571427</v>
      </c>
      <c r="K10" s="72">
        <f>'P&amp;L-Adair'!K10+'P&amp;L-Aviva'!H10+'P&amp;L-Harper'!H10+'P&amp;L-Sander'!H10</f>
        <v>7186.3792857142862</v>
      </c>
      <c r="L10" s="72">
        <f>'P&amp;L-Adair'!L10+'P&amp;L-Aviva'!I10+'P&amp;L-Harper'!I10+'P&amp;L-Sander'!I10</f>
        <v>6351.2121785714317</v>
      </c>
      <c r="M10" s="72">
        <f>'P&amp;L-Adair'!M10+'P&amp;L-Aviva'!J10+'P&amp;L-Harper'!J10+'P&amp;L-Sander'!J10</f>
        <v>9457.3906071428592</v>
      </c>
      <c r="N10" s="73">
        <f>'P&amp;L-Adair'!N10+'P&amp;L-Aviva'!K10+'P&amp;L-Harper'!K10+'P&amp;L-Sander'!K10</f>
        <v>7142.7328928571433</v>
      </c>
      <c r="O10" s="74">
        <f t="shared" si="0"/>
        <v>79649.343653246746</v>
      </c>
    </row>
    <row r="11" spans="2:16" ht="15" customHeight="1">
      <c r="B11" s="56" t="s">
        <v>22</v>
      </c>
      <c r="C11" s="67">
        <f>SUM('P&amp;L-Adair'!C11, 'P&amp;L-Aviva'!C11, 'P&amp;L-Harper'!C11,'P&amp;L-Sander'!C12)</f>
        <v>1560</v>
      </c>
      <c r="D11" s="67">
        <f>SUM('P&amp;L-Adair'!D11, 'P&amp;L-Aviva'!D11, 'P&amp;L-Harper'!D11,'P&amp;L-Sander'!D12)</f>
        <v>1560</v>
      </c>
      <c r="E11" s="67">
        <f>SUM('P&amp;L-Adair'!E11, 'P&amp;L-Aviva'!E11, 'P&amp;L-Harper'!E11,'P&amp;L-Sander'!E12)</f>
        <v>1920</v>
      </c>
      <c r="F11" s="67">
        <f>SUM('P&amp;L-Adair'!F11, 'P&amp;L-Aviva'!F11, 'P&amp;L-Harper'!F11,'P&amp;L-Sander'!F12)</f>
        <v>1920</v>
      </c>
      <c r="G11" s="67">
        <f>SUM('P&amp;L-Adair'!G11, 'P&amp;L-Aviva'!G11, 'P&amp;L-Harper'!G11,'P&amp;L-Sander'!G12)</f>
        <v>1920</v>
      </c>
      <c r="H11" s="67">
        <f>SUM('P&amp;L-Adair'!H11, 'P&amp;L-Aviva'!H11, 'P&amp;L-Harper'!H11,'P&amp;L-Sander'!H12)</f>
        <v>1920</v>
      </c>
      <c r="I11" s="67">
        <f>SUM('P&amp;L-Adair'!I11, 'P&amp;L-Aviva'!I11, 'P&amp;L-Harper'!I11,'P&amp;L-Sander'!I12)</f>
        <v>1920</v>
      </c>
      <c r="J11" s="67">
        <f>SUM('P&amp;L-Adair'!J11, 'P&amp;L-Aviva'!J11, 'P&amp;L-Harper'!J11,'P&amp;L-Sander'!J12)</f>
        <v>1920</v>
      </c>
      <c r="K11" s="67">
        <f>SUM('P&amp;L-Adair'!K11, 'P&amp;L-Aviva'!K11, 'P&amp;L-Harper'!K11,'P&amp;L-Sander'!K12)</f>
        <v>1920</v>
      </c>
      <c r="L11" s="67">
        <f>SUM('P&amp;L-Adair'!L11, 'P&amp;L-Aviva'!L11, 'P&amp;L-Harper'!L11,'P&amp;L-Sander'!L12)</f>
        <v>1920</v>
      </c>
      <c r="M11" s="67">
        <f>SUM('P&amp;L-Adair'!M11, 'P&amp;L-Aviva'!M11, 'P&amp;L-Harper'!M11,'P&amp;L-Sander'!M12)</f>
        <v>1920</v>
      </c>
      <c r="N11" s="67">
        <f>SUM('P&amp;L-Adair'!N11, 'P&amp;L-Aviva'!N11, 'P&amp;L-Harper'!N11,'P&amp;L-Sander'!N12)</f>
        <v>1920</v>
      </c>
      <c r="O11" s="70">
        <f t="shared" si="0"/>
        <v>22320</v>
      </c>
    </row>
    <row r="12" spans="2:16" ht="15" customHeight="1">
      <c r="B12" s="56" t="s">
        <v>23</v>
      </c>
      <c r="C12" s="67">
        <f>SUM('P&amp;L-Adair'!C12, 'P&amp;L-Aviva'!C12, 'P&amp;L-Harper'!C12,'P&amp;L-Sander'!C13)</f>
        <v>360</v>
      </c>
      <c r="D12" s="67">
        <f>SUM('P&amp;L-Adair'!D12, 'P&amp;L-Aviva'!D12, 'P&amp;L-Harper'!D12,'P&amp;L-Sander'!D13)</f>
        <v>360</v>
      </c>
      <c r="E12" s="67">
        <f>SUM('P&amp;L-Adair'!E12, 'P&amp;L-Aviva'!E12, 'P&amp;L-Harper'!E12,'P&amp;L-Sander'!E13)</f>
        <v>420</v>
      </c>
      <c r="F12" s="67">
        <f>SUM('P&amp;L-Adair'!F12, 'P&amp;L-Aviva'!F12, 'P&amp;L-Harper'!F12,'P&amp;L-Sander'!F13)</f>
        <v>420</v>
      </c>
      <c r="G12" s="67">
        <f>SUM('P&amp;L-Adair'!G12, 'P&amp;L-Aviva'!G12, 'P&amp;L-Harper'!G12,'P&amp;L-Sander'!G13)</f>
        <v>420</v>
      </c>
      <c r="H12" s="67">
        <f>SUM('P&amp;L-Adair'!H12, 'P&amp;L-Aviva'!H12, 'P&amp;L-Harper'!H12,'P&amp;L-Sander'!H13)</f>
        <v>420</v>
      </c>
      <c r="I12" s="67">
        <f>SUM('P&amp;L-Adair'!I12, 'P&amp;L-Aviva'!I12, 'P&amp;L-Harper'!I12,'P&amp;L-Sander'!I13)</f>
        <v>420</v>
      </c>
      <c r="J12" s="67">
        <f>SUM('P&amp;L-Adair'!J12, 'P&amp;L-Aviva'!J12, 'P&amp;L-Harper'!J12,'P&amp;L-Sander'!J13)</f>
        <v>420</v>
      </c>
      <c r="K12" s="67">
        <f>SUM('P&amp;L-Adair'!K12, 'P&amp;L-Aviva'!K12, 'P&amp;L-Harper'!K12,'P&amp;L-Sander'!K13)</f>
        <v>420</v>
      </c>
      <c r="L12" s="67">
        <f>SUM('P&amp;L-Adair'!L12, 'P&amp;L-Aviva'!L12, 'P&amp;L-Harper'!L12,'P&amp;L-Sander'!L13)</f>
        <v>420</v>
      </c>
      <c r="M12" s="67">
        <f>SUM('P&amp;L-Adair'!M12, 'P&amp;L-Aviva'!M12, 'P&amp;L-Harper'!M12,'P&amp;L-Sander'!M13)</f>
        <v>420</v>
      </c>
      <c r="N12" s="67">
        <f>SUM('P&amp;L-Adair'!N12, 'P&amp;L-Aviva'!N12, 'P&amp;L-Harper'!N12,'P&amp;L-Sander'!N13)</f>
        <v>420</v>
      </c>
      <c r="O12" s="70">
        <f t="shared" si="0"/>
        <v>4920</v>
      </c>
    </row>
    <row r="13" spans="2:16" ht="15" customHeight="1">
      <c r="B13" s="56" t="s">
        <v>24</v>
      </c>
      <c r="C13" s="67">
        <f>SUM('P&amp;L-Adair'!C13, 'P&amp;L-Aviva'!C13, 'P&amp;L-Harper'!C13,'P&amp;L-Sander'!C14)</f>
        <v>1440</v>
      </c>
      <c r="D13" s="67">
        <f>SUM('P&amp;L-Adair'!D13, 'P&amp;L-Aviva'!D13, 'P&amp;L-Harper'!D13,'P&amp;L-Sander'!D14)</f>
        <v>1440</v>
      </c>
      <c r="E13" s="67">
        <f>SUM('P&amp;L-Adair'!E13, 'P&amp;L-Aviva'!E13, 'P&amp;L-Harper'!E13,'P&amp;L-Sander'!E14)</f>
        <v>1800</v>
      </c>
      <c r="F13" s="67">
        <f>SUM('P&amp;L-Adair'!F13, 'P&amp;L-Aviva'!F13, 'P&amp;L-Harper'!F13,'P&amp;L-Sander'!F14)</f>
        <v>1800</v>
      </c>
      <c r="G13" s="67">
        <f>SUM('P&amp;L-Adair'!G13, 'P&amp;L-Aviva'!G13, 'P&amp;L-Harper'!G13,'P&amp;L-Sander'!G14)</f>
        <v>1800</v>
      </c>
      <c r="H13" s="67">
        <f>SUM('P&amp;L-Adair'!H13, 'P&amp;L-Aviva'!H13, 'P&amp;L-Harper'!H13,'P&amp;L-Sander'!H14)</f>
        <v>1800</v>
      </c>
      <c r="I13" s="67">
        <f>SUM('P&amp;L-Adair'!I13, 'P&amp;L-Aviva'!I13, 'P&amp;L-Harper'!I13,'P&amp;L-Sander'!I14)</f>
        <v>1800</v>
      </c>
      <c r="J13" s="67">
        <f>SUM('P&amp;L-Adair'!J13, 'P&amp;L-Aviva'!J13, 'P&amp;L-Harper'!J13,'P&amp;L-Sander'!J14)</f>
        <v>1800</v>
      </c>
      <c r="K13" s="67">
        <f>SUM('P&amp;L-Adair'!K13, 'P&amp;L-Aviva'!K13, 'P&amp;L-Harper'!K13,'P&amp;L-Sander'!K14)</f>
        <v>1800</v>
      </c>
      <c r="L13" s="67">
        <f>SUM('P&amp;L-Adair'!L13, 'P&amp;L-Aviva'!L13, 'P&amp;L-Harper'!L13,'P&amp;L-Sander'!L14)</f>
        <v>1800</v>
      </c>
      <c r="M13" s="67">
        <f>SUM('P&amp;L-Adair'!M13, 'P&amp;L-Aviva'!M13, 'P&amp;L-Harper'!M13,'P&amp;L-Sander'!M14)</f>
        <v>1800</v>
      </c>
      <c r="N13" s="67">
        <f>SUM('P&amp;L-Adair'!N13, 'P&amp;L-Aviva'!N13, 'P&amp;L-Harper'!N13,'P&amp;L-Sander'!N14)</f>
        <v>1800</v>
      </c>
      <c r="O13" s="70">
        <f t="shared" si="0"/>
        <v>20880</v>
      </c>
    </row>
    <row r="14" spans="2:16" ht="15" customHeight="1">
      <c r="B14" s="56" t="s">
        <v>25</v>
      </c>
      <c r="C14" s="67">
        <f>SUM('P&amp;L-Adair'!C14, 'P&amp;L-Aviva'!C14, 'P&amp;L-Harper'!C14,'P&amp;L-Sander'!C15)</f>
        <v>1980</v>
      </c>
      <c r="D14" s="67">
        <f>SUM('P&amp;L-Adair'!D14, 'P&amp;L-Aviva'!D14, 'P&amp;L-Harper'!D14,'P&amp;L-Sander'!D15)</f>
        <v>1980</v>
      </c>
      <c r="E14" s="67">
        <f>SUM('P&amp;L-Adair'!E14, 'P&amp;L-Aviva'!E14, 'P&amp;L-Harper'!E14,'P&amp;L-Sander'!E15)</f>
        <v>2040</v>
      </c>
      <c r="F14" s="67">
        <f>SUM('P&amp;L-Adair'!F14, 'P&amp;L-Aviva'!F14, 'P&amp;L-Harper'!F14,'P&amp;L-Sander'!F15)</f>
        <v>1740</v>
      </c>
      <c r="G14" s="67">
        <f>SUM('P&amp;L-Adair'!G14, 'P&amp;L-Aviva'!G14, 'P&amp;L-Harper'!G14,'P&amp;L-Sander'!G15)</f>
        <v>1740</v>
      </c>
      <c r="H14" s="67">
        <f>SUM('P&amp;L-Adair'!H14, 'P&amp;L-Aviva'!H14, 'P&amp;L-Harper'!H14,'P&amp;L-Sander'!H15)</f>
        <v>2040</v>
      </c>
      <c r="I14" s="67">
        <f>SUM('P&amp;L-Adair'!I14, 'P&amp;L-Aviva'!I14, 'P&amp;L-Harper'!I14,'P&amp;L-Sander'!I15)</f>
        <v>2040</v>
      </c>
      <c r="J14" s="67">
        <f>SUM('P&amp;L-Adair'!J14, 'P&amp;L-Aviva'!J14, 'P&amp;L-Harper'!J14,'P&amp;L-Sander'!J15)</f>
        <v>2040</v>
      </c>
      <c r="K14" s="67">
        <f>SUM('P&amp;L-Adair'!K14, 'P&amp;L-Aviva'!K14, 'P&amp;L-Harper'!K14,'P&amp;L-Sander'!K15)</f>
        <v>2040</v>
      </c>
      <c r="L14" s="67">
        <f>SUM('P&amp;L-Adair'!L14, 'P&amp;L-Aviva'!L14, 'P&amp;L-Harper'!L14,'P&amp;L-Sander'!L15)</f>
        <v>2040</v>
      </c>
      <c r="M14" s="67">
        <f>SUM('P&amp;L-Adair'!M14, 'P&amp;L-Aviva'!M14, 'P&amp;L-Harper'!M14,'P&amp;L-Sander'!M15)</f>
        <v>2040</v>
      </c>
      <c r="N14" s="67">
        <f>SUM('P&amp;L-Adair'!N14, 'P&amp;L-Aviva'!N14, 'P&amp;L-Harper'!N14,'P&amp;L-Sander'!N15)</f>
        <v>2040</v>
      </c>
      <c r="O14" s="70">
        <f t="shared" si="0"/>
        <v>23760</v>
      </c>
    </row>
    <row r="15" spans="2:16" s="58" customFormat="1" ht="15" customHeight="1">
      <c r="B15" s="57" t="s">
        <v>26</v>
      </c>
      <c r="C15" s="71">
        <f>'P&amp;L-Adair'!C15+'P&amp;L-Aviva'!L15+'P&amp;L-Harper'!L15+'P&amp;L-Sander'!L15</f>
        <v>5340</v>
      </c>
      <c r="D15" s="72">
        <f>'P&amp;L-Adair'!D15+'P&amp;L-Aviva'!M15+'P&amp;L-Harper'!M15+'P&amp;L-Sander'!M15</f>
        <v>5340</v>
      </c>
      <c r="E15" s="72">
        <f>'P&amp;L-Adair'!E15+'P&amp;L-Aviva'!N15+'P&amp;L-Harper'!N15+'P&amp;L-Sander'!N15</f>
        <v>5940</v>
      </c>
      <c r="F15" s="72">
        <f>'P&amp;L-Adair'!F15+'P&amp;L-Aviva'!C15+'P&amp;L-Harper'!C15+'P&amp;L-Sander'!C15</f>
        <v>5400</v>
      </c>
      <c r="G15" s="72">
        <f>'P&amp;L-Adair'!G15+'P&amp;L-Aviva'!D15+'P&amp;L-Harper'!D15+'P&amp;L-Sander'!D15</f>
        <v>5400</v>
      </c>
      <c r="H15" s="72">
        <f>'P&amp;L-Adair'!H15+'P&amp;L-Aviva'!E15+'P&amp;L-Harper'!E15+'P&amp;L-Sander'!E15</f>
        <v>5940</v>
      </c>
      <c r="I15" s="72">
        <f>'P&amp;L-Adair'!I15+'P&amp;L-Aviva'!F15+'P&amp;L-Harper'!F15+'P&amp;L-Sander'!F15</f>
        <v>5940</v>
      </c>
      <c r="J15" s="72">
        <f>'P&amp;L-Adair'!J15+'P&amp;L-Aviva'!G15+'P&amp;L-Harper'!G15+'P&amp;L-Sander'!G15</f>
        <v>5940</v>
      </c>
      <c r="K15" s="72">
        <f>'P&amp;L-Adair'!K15+'P&amp;L-Aviva'!H15+'P&amp;L-Harper'!H15+'P&amp;L-Sander'!H15</f>
        <v>5940</v>
      </c>
      <c r="L15" s="72">
        <f>'P&amp;L-Adair'!L15+'P&amp;L-Aviva'!I15+'P&amp;L-Harper'!I15+'P&amp;L-Sander'!I15</f>
        <v>5940</v>
      </c>
      <c r="M15" s="72">
        <f>'P&amp;L-Adair'!M15+'P&amp;L-Aviva'!J15+'P&amp;L-Harper'!J15+'P&amp;L-Sander'!J15</f>
        <v>5940</v>
      </c>
      <c r="N15" s="73">
        <f>'P&amp;L-Adair'!N15+'P&amp;L-Aviva'!K15+'P&amp;L-Harper'!K15+'P&amp;L-Sander'!K15</f>
        <v>5940</v>
      </c>
      <c r="O15" s="74">
        <f t="shared" si="0"/>
        <v>69000</v>
      </c>
    </row>
    <row r="16" spans="2:16" ht="15" customHeight="1">
      <c r="B16" s="56" t="s">
        <v>27</v>
      </c>
      <c r="C16" s="67">
        <f>'P&amp;L-Adair'!C16+'P&amp;L-Aviva'!L16+'P&amp;L-Harper'!L16+'P&amp;L-Sander'!L16</f>
        <v>5963.15</v>
      </c>
      <c r="D16" s="68">
        <f>'P&amp;L-Adair'!D16+'P&amp;L-Aviva'!M16+'P&amp;L-Harper'!M16+'P&amp;L-Sander'!M16</f>
        <v>7079.8199999999915</v>
      </c>
      <c r="E16" s="68">
        <f>'P&amp;L-Adair'!E16+'P&amp;L-Aviva'!N16+'P&amp;L-Harper'!N16+'P&amp;L-Sander'!N16</f>
        <v>6753.4354545454516</v>
      </c>
      <c r="F16" s="68">
        <f>'P&amp;L-Adair'!F16+'P&amp;L-Aviva'!C16+'P&amp;L-Harper'!C16+'P&amp;L-Sander'!C16</f>
        <v>4982.3107142857134</v>
      </c>
      <c r="G16" s="68">
        <f>'P&amp;L-Adair'!G16+'P&amp;L-Aviva'!D16+'P&amp;L-Harper'!D16+'P&amp;L-Sander'!D16</f>
        <v>9950.7999999999993</v>
      </c>
      <c r="H16" s="68">
        <f>'P&amp;L-Adair'!H16+'P&amp;L-Aviva'!E16+'P&amp;L-Harper'!E16+'P&amp;L-Sander'!E16</f>
        <v>11883.4</v>
      </c>
      <c r="I16" s="68">
        <f>'P&amp;L-Adair'!I16+'P&amp;L-Aviva'!F16+'P&amp;L-Harper'!F16+'P&amp;L-Sander'!F16</f>
        <v>11987.899999999998</v>
      </c>
      <c r="J16" s="68">
        <f>'P&amp;L-Adair'!J16+'P&amp;L-Aviva'!G16+'P&amp;L-Harper'!G16+'P&amp;L-Sander'!G16</f>
        <v>10078.4</v>
      </c>
      <c r="K16" s="68">
        <f>'P&amp;L-Adair'!K16+'P&amp;L-Aviva'!H16+'P&amp;L-Harper'!H16+'P&amp;L-Sander'!H16</f>
        <v>8367.3099999999977</v>
      </c>
      <c r="L16" s="68">
        <f>'P&amp;L-Adair'!L16+'P&amp;L-Aviva'!I16+'P&amp;L-Harper'!I16+'P&amp;L-Sander'!I16</f>
        <v>5299.8200000000006</v>
      </c>
      <c r="M16" s="68">
        <f>'P&amp;L-Adair'!M16+'P&amp;L-Aviva'!J16+'P&amp;L-Harper'!J16+'P&amp;L-Sander'!J16</f>
        <v>10346.73</v>
      </c>
      <c r="N16" s="69">
        <f>'P&amp;L-Adair'!N16+'P&amp;L-Aviva'!K16+'P&amp;L-Harper'!K16+'P&amp;L-Sander'!K16</f>
        <v>7839.9400000000005</v>
      </c>
      <c r="O16" s="70">
        <f t="shared" si="0"/>
        <v>100533.01616883115</v>
      </c>
    </row>
    <row r="17" spans="2:15" ht="15" customHeight="1">
      <c r="B17" s="56" t="s">
        <v>28</v>
      </c>
      <c r="C17" s="67">
        <f>'P&amp;L-Adair'!C17+'P&amp;L-Aviva'!L17+'P&amp;L-Harper'!L17+'P&amp;L-Sander'!L17</f>
        <v>1805.6010714285715</v>
      </c>
      <c r="D17" s="68">
        <f>'P&amp;L-Adair'!D17+'P&amp;L-Aviva'!M17+'P&amp;L-Harper'!M17+'P&amp;L-Sander'!M17</f>
        <v>1865.7107333333324</v>
      </c>
      <c r="E17" s="68">
        <f>'P&amp;L-Adair'!E17+'P&amp;L-Aviva'!N17+'P&amp;L-Harper'!N17+'P&amp;L-Sander'!N17</f>
        <v>1614.7186463203454</v>
      </c>
      <c r="F17" s="68">
        <f>'P&amp;L-Adair'!F17+'P&amp;L-Aviva'!C17+'P&amp;L-Harper'!C17+'P&amp;L-Sander'!C17</f>
        <v>116.49854799544038</v>
      </c>
      <c r="G17" s="68">
        <f>'P&amp;L-Adair'!G17+'P&amp;L-Aviva'!D17+'P&amp;L-Harper'!D17+'P&amp;L-Sander'!D17</f>
        <v>3506.8990474427587</v>
      </c>
      <c r="H17" s="68">
        <f>'P&amp;L-Adair'!H17+'P&amp;L-Aviva'!E17+'P&amp;L-Harper'!E17+'P&amp;L-Sander'!E17</f>
        <v>3564.7205357142866</v>
      </c>
      <c r="I17" s="68">
        <f>'P&amp;L-Adair'!I17+'P&amp;L-Aviva'!F17+'P&amp;L-Harper'!F17+'P&amp;L-Sander'!F17</f>
        <v>2642.4883333333328</v>
      </c>
      <c r="J17" s="68">
        <f>'P&amp;L-Adair'!J17+'P&amp;L-Aviva'!G17+'P&amp;L-Harper'!G17+'P&amp;L-Sander'!G17</f>
        <v>2559.7477976190476</v>
      </c>
      <c r="K17" s="68">
        <f>'P&amp;L-Adair'!K17+'P&amp;L-Aviva'!H17+'P&amp;L-Harper'!H17+'P&amp;L-Sander'!H17</f>
        <v>2395.4597619047618</v>
      </c>
      <c r="L17" s="68">
        <f>'P&amp;L-Adair'!L17+'P&amp;L-Aviva'!I17+'P&amp;L-Harper'!I17+'P&amp;L-Sander'!I17</f>
        <v>2117.0707261904772</v>
      </c>
      <c r="M17" s="68">
        <f>'P&amp;L-Adair'!M17+'P&amp;L-Aviva'!J17+'P&amp;L-Harper'!J17+'P&amp;L-Sander'!J17</f>
        <v>3152.4635357142865</v>
      </c>
      <c r="N17" s="69">
        <f>'P&amp;L-Adair'!N17+'P&amp;L-Aviva'!K17+'P&amp;L-Harper'!K17+'P&amp;L-Sander'!K17</f>
        <v>2380.9109642857143</v>
      </c>
      <c r="O17" s="70">
        <f t="shared" si="0"/>
        <v>27722.289701282356</v>
      </c>
    </row>
    <row r="18" spans="2:15" ht="15" customHeight="1">
      <c r="B18" s="56" t="s">
        <v>29</v>
      </c>
      <c r="C18" s="67">
        <f>'P&amp;L-Adair'!C18+'P&amp;L-Aviva'!L18+'P&amp;L-Harper'!L18+'P&amp;L-Sander'!L18</f>
        <v>1805.6010714285715</v>
      </c>
      <c r="D18" s="68">
        <f>'P&amp;L-Adair'!D18+'P&amp;L-Aviva'!M18+'P&amp;L-Harper'!M18+'P&amp;L-Sander'!M18</f>
        <v>1865.7107333333324</v>
      </c>
      <c r="E18" s="68">
        <f>'P&amp;L-Adair'!E18+'P&amp;L-Aviva'!N18+'P&amp;L-Harper'!N18+'P&amp;L-Sander'!N18</f>
        <v>1614.7186463203454</v>
      </c>
      <c r="F18" s="68">
        <f>'P&amp;L-Adair'!F18+'P&amp;L-Aviva'!C18+'P&amp;L-Harper'!C18+'P&amp;L-Sander'!C18</f>
        <v>1406.5702357142859</v>
      </c>
      <c r="G18" s="68">
        <f>'P&amp;L-Adair'!G18+'P&amp;L-Aviva'!D18+'P&amp;L-Harper'!D18+'P&amp;L-Sander'!D18</f>
        <v>1989.3744214285714</v>
      </c>
      <c r="H18" s="68">
        <f>'P&amp;L-Adair'!H18+'P&amp;L-Aviva'!E18+'P&amp;L-Harper'!E18+'P&amp;L-Sander'!E18</f>
        <v>3564.7205357142866</v>
      </c>
      <c r="I18" s="68">
        <f>'P&amp;L-Adair'!I18+'P&amp;L-Aviva'!F18+'P&amp;L-Harper'!F18+'P&amp;L-Sander'!F18</f>
        <v>2642.4883333333328</v>
      </c>
      <c r="J18" s="68">
        <f>'P&amp;L-Adair'!J18+'P&amp;L-Aviva'!G18+'P&amp;L-Harper'!G18+'P&amp;L-Sander'!G18</f>
        <v>2559.7477976190476</v>
      </c>
      <c r="K18" s="68">
        <f>'P&amp;L-Adair'!K18+'P&amp;L-Aviva'!H18+'P&amp;L-Harper'!H18+'P&amp;L-Sander'!H18</f>
        <v>2395.4597619047618</v>
      </c>
      <c r="L18" s="68">
        <f>'P&amp;L-Adair'!L18+'P&amp;L-Aviva'!I18+'P&amp;L-Harper'!I18+'P&amp;L-Sander'!I18</f>
        <v>2117.0707261904772</v>
      </c>
      <c r="M18" s="68">
        <f>'P&amp;L-Adair'!M18+'P&amp;L-Aviva'!J18+'P&amp;L-Harper'!J18+'P&amp;L-Sander'!J18</f>
        <v>3152.4635357142865</v>
      </c>
      <c r="N18" s="69">
        <f>'P&amp;L-Adair'!N18+'P&amp;L-Aviva'!K18+'P&amp;L-Harper'!K18+'P&amp;L-Sander'!K18</f>
        <v>2380.9109642857143</v>
      </c>
      <c r="O18" s="70">
        <f t="shared" si="0"/>
        <v>27494.836762987015</v>
      </c>
    </row>
    <row r="19" spans="2:15" ht="15" customHeight="1">
      <c r="B19" s="56" t="s">
        <v>30</v>
      </c>
      <c r="C19" s="67">
        <f>'P&amp;L-Adair'!C19+'P&amp;L-Aviva'!L19+'P&amp;L-Harper'!L19+'P&amp;L-Sander'!L19</f>
        <v>1805.6010714285715</v>
      </c>
      <c r="D19" s="68">
        <f>'P&amp;L-Adair'!D19+'P&amp;L-Aviva'!M19+'P&amp;L-Harper'!M19+'P&amp;L-Sander'!M19</f>
        <v>1865.7107333333324</v>
      </c>
      <c r="E19" s="68">
        <f>'P&amp;L-Adair'!E19+'P&amp;L-Aviva'!N19+'P&amp;L-Harper'!N19+'P&amp;L-Sander'!N19</f>
        <v>1614.7186463203454</v>
      </c>
      <c r="F19" s="68">
        <f>'P&amp;L-Adair'!F19+'P&amp;L-Aviva'!C19+'P&amp;L-Harper'!C19+'P&amp;L-Sander'!C19</f>
        <v>785.06245714285717</v>
      </c>
      <c r="G19" s="68">
        <f>'P&amp;L-Adair'!G19+'P&amp;L-Aviva'!D19+'P&amp;L-Harper'!D19+'P&amp;L-Sander'!D19</f>
        <v>1110.3485142857144</v>
      </c>
      <c r="H19" s="68">
        <f>'P&amp;L-Adair'!H19+'P&amp;L-Aviva'!E19+'P&amp;L-Harper'!E19+'P&amp;L-Sander'!E19</f>
        <v>3564.7205357142866</v>
      </c>
      <c r="I19" s="68">
        <f>'P&amp;L-Adair'!I19+'P&amp;L-Aviva'!F19+'P&amp;L-Harper'!F19+'P&amp;L-Sander'!F19</f>
        <v>2642.4883333333328</v>
      </c>
      <c r="J19" s="68">
        <f>'P&amp;L-Adair'!J19+'P&amp;L-Aviva'!G19+'P&amp;L-Harper'!G19+'P&amp;L-Sander'!G19</f>
        <v>2559.7477976190476</v>
      </c>
      <c r="K19" s="68">
        <f>'P&amp;L-Adair'!K19+'P&amp;L-Aviva'!H19+'P&amp;L-Harper'!H19+'P&amp;L-Sander'!H19</f>
        <v>2395.4597619047618</v>
      </c>
      <c r="L19" s="68">
        <f>'P&amp;L-Adair'!L19+'P&amp;L-Aviva'!I19+'P&amp;L-Harper'!I19+'P&amp;L-Sander'!I19</f>
        <v>2117.0707261904772</v>
      </c>
      <c r="M19" s="68">
        <f>'P&amp;L-Adair'!M19+'P&amp;L-Aviva'!J19+'P&amp;L-Harper'!J19+'P&amp;L-Sander'!J19</f>
        <v>3152.4635357142865</v>
      </c>
      <c r="N19" s="69">
        <f>'P&amp;L-Adair'!N19+'P&amp;L-Aviva'!K19+'P&amp;L-Harper'!K19+'P&amp;L-Sander'!K19</f>
        <v>2380.9109642857143</v>
      </c>
      <c r="O19" s="70">
        <f t="shared" si="0"/>
        <v>25994.303077272725</v>
      </c>
    </row>
    <row r="20" spans="2:15" ht="15" customHeight="1">
      <c r="B20" s="56" t="s">
        <v>31</v>
      </c>
      <c r="C20" s="67">
        <f>'P&amp;L-Adair'!C20+'P&amp;L-Aviva'!L20+'P&amp;L-Harper'!L20+'P&amp;L-Sander'!L20</f>
        <v>1805.6010714285715</v>
      </c>
      <c r="D20" s="68">
        <f>'P&amp;L-Adair'!D20+'P&amp;L-Aviva'!M20+'P&amp;L-Harper'!M20+'P&amp;L-Sander'!M20</f>
        <v>1865.7107333333324</v>
      </c>
      <c r="E20" s="68">
        <f>'P&amp;L-Adair'!E20+'P&amp;L-Aviva'!N20+'P&amp;L-Harper'!N20+'P&amp;L-Sander'!N20</f>
        <v>1614.7186463203454</v>
      </c>
      <c r="F20" s="68">
        <f>'P&amp;L-Adair'!F20+'P&amp;L-Aviva'!C20+'P&amp;L-Harper'!C20+'P&amp;L-Sander'!C20</f>
        <v>1980.4753159224849</v>
      </c>
      <c r="G20" s="68">
        <f>'P&amp;L-Adair'!G20+'P&amp;L-Aviva'!D20+'P&amp;L-Harper'!D20+'P&amp;L-Sander'!D20</f>
        <v>4734.3137140477447</v>
      </c>
      <c r="H20" s="68">
        <f>'P&amp;L-Adair'!H20+'P&amp;L-Aviva'!E20+'P&amp;L-Harper'!E20+'P&amp;L-Sander'!E20</f>
        <v>3564.7205357142866</v>
      </c>
      <c r="I20" s="68">
        <f>'P&amp;L-Adair'!I20+'P&amp;L-Aviva'!F20+'P&amp;L-Harper'!F20+'P&amp;L-Sander'!F20</f>
        <v>2642.4883333333328</v>
      </c>
      <c r="J20" s="68">
        <f>'P&amp;L-Adair'!J20+'P&amp;L-Aviva'!G20+'P&amp;L-Harper'!G20+'P&amp;L-Sander'!G20</f>
        <v>2559.7477976190476</v>
      </c>
      <c r="K20" s="68">
        <f>'P&amp;L-Adair'!K20+'P&amp;L-Aviva'!H20+'P&amp;L-Harper'!H20+'P&amp;L-Sander'!H20</f>
        <v>2395.4597619047618</v>
      </c>
      <c r="L20" s="68">
        <f>'P&amp;L-Adair'!L20+'P&amp;L-Aviva'!I20+'P&amp;L-Harper'!I20+'P&amp;L-Sander'!I20</f>
        <v>2117.0707261904772</v>
      </c>
      <c r="M20" s="68">
        <f>'P&amp;L-Adair'!M20+'P&amp;L-Aviva'!J20+'P&amp;L-Harper'!J20+'P&amp;L-Sander'!J20</f>
        <v>3152.4635357142865</v>
      </c>
      <c r="N20" s="69">
        <f>'P&amp;L-Adair'!N20+'P&amp;L-Aviva'!K20+'P&amp;L-Harper'!K20+'P&amp;L-Sander'!K20</f>
        <v>2380.9109642857143</v>
      </c>
      <c r="O20" s="70">
        <f t="shared" si="0"/>
        <v>30813.681135814386</v>
      </c>
    </row>
    <row r="21" spans="2:15" s="58" customFormat="1" ht="15" customHeight="1">
      <c r="B21" s="57" t="s">
        <v>32</v>
      </c>
      <c r="C21" s="71">
        <f>'P&amp;L-Adair'!C21+'P&amp;L-Aviva'!L21+'P&amp;L-Harper'!L21+'P&amp;L-Sander'!L21</f>
        <v>13185.554285714286</v>
      </c>
      <c r="D21" s="72">
        <f>'P&amp;L-Adair'!D21+'P&amp;L-Aviva'!M21+'P&amp;L-Harper'!M21+'P&amp;L-Sander'!M21</f>
        <v>14542.662933333322</v>
      </c>
      <c r="E21" s="72">
        <f>'P&amp;L-Adair'!E21+'P&amp;L-Aviva'!N21+'P&amp;L-Harper'!N21+'P&amp;L-Sander'!N21</f>
        <v>13212.310039826833</v>
      </c>
      <c r="F21" s="72">
        <f>'P&amp;L-Adair'!F21+'P&amp;L-Aviva'!C21+'P&amp;L-Harper'!C21+'P&amp;L-Sander'!C21</f>
        <v>9270.9172710607818</v>
      </c>
      <c r="G21" s="72">
        <f>'P&amp;L-Adair'!G21+'P&amp;L-Aviva'!D21+'P&amp;L-Harper'!D21+'P&amp;L-Sander'!D21</f>
        <v>21291.735697204789</v>
      </c>
      <c r="H21" s="72">
        <f>'P&amp;L-Adair'!H21+'P&amp;L-Aviva'!E21+'P&amp;L-Harper'!E21+'P&amp;L-Sander'!E21</f>
        <v>26142.282142857144</v>
      </c>
      <c r="I21" s="72">
        <f>'P&amp;L-Adair'!I21+'P&amp;L-Aviva'!F21+'P&amp;L-Harper'!F21+'P&amp;L-Sander'!F21</f>
        <v>22557.853333333333</v>
      </c>
      <c r="J21" s="72">
        <f>'P&amp;L-Adair'!J21+'P&amp;L-Aviva'!G21+'P&amp;L-Harper'!G21+'P&amp;L-Sander'!G21</f>
        <v>20317.391190476188</v>
      </c>
      <c r="K21" s="72">
        <f>'P&amp;L-Adair'!K21+'P&amp;L-Aviva'!H21+'P&amp;L-Harper'!H21+'P&amp;L-Sander'!H21</f>
        <v>17949.149047619048</v>
      </c>
      <c r="L21" s="72">
        <f>'P&amp;L-Adair'!L21+'P&amp;L-Aviva'!I21+'P&amp;L-Harper'!I21+'P&amp;L-Sander'!I21</f>
        <v>13768.102904761909</v>
      </c>
      <c r="M21" s="72">
        <f>'P&amp;L-Adair'!M21+'P&amp;L-Aviva'!J21+'P&amp;L-Harper'!J21+'P&amp;L-Sander'!J21</f>
        <v>22956.584142857144</v>
      </c>
      <c r="N21" s="73">
        <f>'P&amp;L-Adair'!N21+'P&amp;L-Aviva'!K21+'P&amp;L-Harper'!K21+'P&amp;L-Sander'!K21</f>
        <v>17363.583857142858</v>
      </c>
      <c r="O21" s="74">
        <f t="shared" si="0"/>
        <v>212558.12684618763</v>
      </c>
    </row>
    <row r="22" spans="2:15" s="58" customFormat="1" ht="15" customHeight="1">
      <c r="B22" s="59" t="s">
        <v>33</v>
      </c>
      <c r="C22" s="71">
        <f>'P&amp;L-Adair'!C22+'P&amp;L-Aviva'!L22+'P&amp;L-Harper'!L22+'P&amp;L-Sander'!L22</f>
        <v>10364.062857142857</v>
      </c>
      <c r="D22" s="72">
        <f>'P&amp;L-Adair'!D22+'P&amp;L-Aviva'!M22+'P&amp;L-Harper'!M22+'P&amp;L-Sander'!M22</f>
        <v>9968.7087999999931</v>
      </c>
      <c r="E22" s="72">
        <f>'P&amp;L-Adair'!E22+'P&amp;L-Aviva'!N22+'P&amp;L-Harper'!N22+'P&amp;L-Sander'!N22</f>
        <v>6683.1883012986937</v>
      </c>
      <c r="F22" s="72">
        <f>'P&amp;L-Adair'!F22+'P&amp;L-Aviva'!C22+'P&amp;L-Harper'!C22+'P&amp;L-Sander'!C22</f>
        <v>13853.018671796362</v>
      </c>
      <c r="G22" s="72">
        <f>'P&amp;L-Adair'!G22+'P&amp;L-Aviva'!D22+'P&amp;L-Harper'!D22+'P&amp;L-Sander'!D22</f>
        <v>14853.804545652358</v>
      </c>
      <c r="H22" s="72">
        <f>'P&amp;L-Adair'!H22+'P&amp;L-Aviva'!E22+'P&amp;L-Harper'!E22+'P&amp;L-Sander'!E22</f>
        <v>24953.246428571438</v>
      </c>
      <c r="I22" s="72">
        <f>'P&amp;L-Adair'!I22+'P&amp;L-Aviva'!F22+'P&amp;L-Harper'!F22+'P&amp;L-Sander'!F22</f>
        <v>13781.96</v>
      </c>
      <c r="J22" s="72">
        <f>'P&amp;L-Adair'!J22+'P&amp;L-Aviva'!G22+'P&amp;L-Harper'!G22+'P&amp;L-Sander'!G22</f>
        <v>14698.573571428575</v>
      </c>
      <c r="K22" s="72">
        <f>'P&amp;L-Adair'!K22+'P&amp;L-Aviva'!H22+'P&amp;L-Harper'!H22+'P&amp;L-Sander'!H22</f>
        <v>14438.207142857142</v>
      </c>
      <c r="L22" s="72">
        <f>'P&amp;L-Adair'!L22+'P&amp;L-Aviva'!I22+'P&amp;L-Harper'!I22+'P&amp;L-Sander'!I22</f>
        <v>14165.028714285723</v>
      </c>
      <c r="M22" s="72">
        <f>'P&amp;L-Adair'!M22+'P&amp;L-Aviva'!J22+'P&amp;L-Harper'!J22+'P&amp;L-Sander'!J22</f>
        <v>21542.832428571437</v>
      </c>
      <c r="N22" s="73">
        <f>'P&amp;L-Adair'!N22+'P&amp;L-Aviva'!K22+'P&amp;L-Harper'!K22+'P&amp;L-Sander'!K22</f>
        <v>14790.991571428567</v>
      </c>
      <c r="O22" s="74">
        <f t="shared" si="0"/>
        <v>174093.62303303316</v>
      </c>
    </row>
    <row r="23" spans="2:15" ht="15" customHeight="1">
      <c r="B23" s="60" t="s">
        <v>34</v>
      </c>
      <c r="C23" s="75">
        <f t="shared" ref="C23:H23" si="1">C22/C6</f>
        <v>0.3021027186529236</v>
      </c>
      <c r="D23" s="76">
        <f t="shared" si="1"/>
        <v>0.28121662958605459</v>
      </c>
      <c r="E23" s="76">
        <f t="shared" si="1"/>
        <v>0.21783779700661726</v>
      </c>
      <c r="F23" s="76">
        <f t="shared" si="1"/>
        <v>0.44068479309986952</v>
      </c>
      <c r="G23" s="76">
        <f t="shared" si="1"/>
        <v>0.32300053856063105</v>
      </c>
      <c r="H23" s="76">
        <f t="shared" si="1"/>
        <v>0.36842404509427734</v>
      </c>
      <c r="I23" s="76">
        <f>I22/I6</f>
        <v>0.27450123682266925</v>
      </c>
      <c r="J23" s="76">
        <f t="shared" ref="J23:N23" si="2">J22/J6</f>
        <v>0.30222084224778684</v>
      </c>
      <c r="K23" s="76">
        <f t="shared" si="2"/>
        <v>0.31722746972526955</v>
      </c>
      <c r="L23" s="76">
        <f t="shared" si="2"/>
        <v>0.35215064751719261</v>
      </c>
      <c r="M23" s="76">
        <f t="shared" si="2"/>
        <v>0.35966578926895715</v>
      </c>
      <c r="N23" s="77">
        <f t="shared" si="2"/>
        <v>0.32696444859921486</v>
      </c>
      <c r="O23" s="78">
        <f>O22/O6</f>
        <v>0.32522560692746633</v>
      </c>
    </row>
    <row r="41" spans="12:13" ht="15" customHeight="1">
      <c r="L41" s="61"/>
      <c r="M41" s="62"/>
    </row>
    <row r="42" spans="12:13" ht="15" customHeight="1">
      <c r="L42" s="61"/>
      <c r="M42" s="62"/>
    </row>
    <row r="43" spans="12:13" ht="15" customHeight="1">
      <c r="L43" s="61"/>
      <c r="M43" s="62"/>
    </row>
    <row r="44" spans="12:13" ht="15" customHeight="1">
      <c r="L44" s="61"/>
      <c r="M44" s="62"/>
    </row>
    <row r="45" spans="12:13" ht="15" customHeight="1">
      <c r="L45" s="61"/>
      <c r="M45" s="62"/>
    </row>
    <row r="46" spans="12:13" ht="15" customHeight="1">
      <c r="L46" s="61"/>
      <c r="M46" s="62"/>
    </row>
    <row r="47" spans="12:13" ht="15" customHeight="1">
      <c r="L47" s="61"/>
      <c r="M47" s="62"/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"/>
  <sheetViews>
    <sheetView showGridLines="0" zoomScaleNormal="100" workbookViewId="0">
      <selection activeCell="D14" sqref="D14"/>
    </sheetView>
  </sheetViews>
  <sheetFormatPr defaultColWidth="19" defaultRowHeight="15" customHeight="1"/>
  <cols>
    <col min="1" max="1" width="2.6640625" style="6" customWidth="1"/>
    <col min="2" max="2" width="19.44140625" style="6" customWidth="1"/>
    <col min="3" max="15" width="10.6640625" style="6" customWidth="1"/>
    <col min="16" max="16384" width="19" style="6"/>
  </cols>
  <sheetData>
    <row r="1" spans="1:15" s="2" customFormat="1" ht="37.5" customHeight="1">
      <c r="B1" s="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>
      <c r="B2" s="3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</row>
    <row r="3" spans="1:15" s="14" customFormat="1" ht="15" customHeight="1">
      <c r="A3" s="6"/>
      <c r="B3" s="7" t="s">
        <v>22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8"/>
    </row>
    <row r="4" spans="1:15" s="14" customFormat="1" ht="15" customHeight="1">
      <c r="A4" s="6"/>
      <c r="B4" s="7" t="s">
        <v>23</v>
      </c>
      <c r="C4" s="19">
        <v>120</v>
      </c>
      <c r="D4" s="20">
        <v>120</v>
      </c>
      <c r="E4" s="20">
        <v>120</v>
      </c>
      <c r="F4" s="20">
        <v>120</v>
      </c>
      <c r="G4" s="20">
        <v>120</v>
      </c>
      <c r="H4" s="20">
        <v>120</v>
      </c>
      <c r="I4" s="20">
        <v>120</v>
      </c>
      <c r="J4" s="20">
        <v>120</v>
      </c>
      <c r="K4" s="20">
        <v>120</v>
      </c>
      <c r="L4" s="20">
        <v>120</v>
      </c>
      <c r="M4" s="20">
        <v>120</v>
      </c>
      <c r="N4" s="21">
        <v>120</v>
      </c>
      <c r="O4" s="22">
        <f t="shared" ref="O4:O5" si="0">SUM(C4:N4)</f>
        <v>1440</v>
      </c>
    </row>
    <row r="5" spans="1:15" s="14" customFormat="1" ht="15" customHeight="1">
      <c r="A5" s="6"/>
      <c r="B5" s="7" t="s">
        <v>24</v>
      </c>
      <c r="C5" s="19">
        <v>120</v>
      </c>
      <c r="D5" s="20">
        <v>120</v>
      </c>
      <c r="E5" s="20">
        <v>120</v>
      </c>
      <c r="F5" s="20">
        <v>120</v>
      </c>
      <c r="G5" s="20">
        <v>120</v>
      </c>
      <c r="H5" s="20">
        <v>120</v>
      </c>
      <c r="I5" s="20">
        <v>120</v>
      </c>
      <c r="J5" s="20">
        <v>120</v>
      </c>
      <c r="K5" s="20">
        <v>120</v>
      </c>
      <c r="L5" s="20">
        <v>120</v>
      </c>
      <c r="M5" s="20">
        <v>120</v>
      </c>
      <c r="N5" s="21">
        <v>120</v>
      </c>
      <c r="O5" s="22">
        <f t="shared" si="0"/>
        <v>1440</v>
      </c>
    </row>
    <row r="6" spans="1:15" ht="15" customHeight="1">
      <c r="B6" s="8" t="s">
        <v>25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B73"/>
  <sheetViews>
    <sheetView showGridLines="0" zoomScaleNormal="100" workbookViewId="0">
      <selection sqref="A1:XFD1048576"/>
    </sheetView>
  </sheetViews>
  <sheetFormatPr defaultColWidth="19" defaultRowHeight="15" customHeight="1"/>
  <cols>
    <col min="1" max="1" width="2.6640625" style="14" customWidth="1"/>
    <col min="2" max="2" width="11.44140625" style="143" customWidth="1"/>
    <col min="3" max="14" width="8.5546875" style="14" customWidth="1"/>
    <col min="15" max="15" width="4.33203125" style="14" customWidth="1"/>
    <col min="16" max="16" width="11.44140625" style="14" customWidth="1"/>
    <col min="17" max="28" width="8.5546875" style="14" customWidth="1"/>
    <col min="29" max="29" width="10.6640625" style="14" customWidth="1"/>
    <col min="30" max="16384" width="19" style="14"/>
  </cols>
  <sheetData>
    <row r="1" spans="2:28" s="113" customFormat="1" ht="37.5" customHeight="1">
      <c r="B1" s="45" t="s">
        <v>56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2:28" ht="15" customHeight="1">
      <c r="B2" s="114" t="s">
        <v>57</v>
      </c>
      <c r="C2" s="115" t="s">
        <v>1</v>
      </c>
      <c r="D2" s="115" t="s">
        <v>2</v>
      </c>
      <c r="E2" s="115" t="s">
        <v>3</v>
      </c>
      <c r="F2" s="115" t="s">
        <v>4</v>
      </c>
      <c r="G2" s="115" t="s">
        <v>5</v>
      </c>
      <c r="H2" s="115" t="s">
        <v>6</v>
      </c>
      <c r="I2" s="115" t="s">
        <v>7</v>
      </c>
      <c r="J2" s="115" t="s">
        <v>8</v>
      </c>
      <c r="K2" s="115" t="s">
        <v>9</v>
      </c>
      <c r="L2" s="115" t="s">
        <v>10</v>
      </c>
      <c r="M2" s="115" t="s">
        <v>11</v>
      </c>
      <c r="N2" s="116" t="s">
        <v>12</v>
      </c>
    </row>
    <row r="3" spans="2:28" ht="15" customHeight="1">
      <c r="B3" s="117" t="s">
        <v>58</v>
      </c>
      <c r="C3" s="15">
        <v>200</v>
      </c>
      <c r="D3" s="16">
        <v>80</v>
      </c>
      <c r="E3" s="16">
        <v>282</v>
      </c>
      <c r="F3" s="16">
        <v>269.33333333333297</v>
      </c>
      <c r="G3" s="16">
        <v>282</v>
      </c>
      <c r="H3" s="16">
        <v>221.333333333333</v>
      </c>
      <c r="I3" s="16">
        <v>128.80000000000001</v>
      </c>
      <c r="J3" s="16">
        <v>282</v>
      </c>
      <c r="K3" s="16">
        <v>206</v>
      </c>
      <c r="L3" s="16">
        <v>150</v>
      </c>
      <c r="M3" s="16">
        <v>208.47111111111099</v>
      </c>
      <c r="N3" s="130">
        <v>208.16646464646499</v>
      </c>
    </row>
    <row r="4" spans="2:28" ht="15" customHeight="1">
      <c r="B4" s="117" t="s">
        <v>59</v>
      </c>
      <c r="C4" s="19">
        <v>88</v>
      </c>
      <c r="D4" s="20">
        <v>140</v>
      </c>
      <c r="E4" s="20">
        <v>134</v>
      </c>
      <c r="F4" s="20">
        <v>166.666666666667</v>
      </c>
      <c r="G4" s="20">
        <v>134</v>
      </c>
      <c r="H4" s="20">
        <v>104</v>
      </c>
      <c r="I4" s="20">
        <v>59.8</v>
      </c>
      <c r="J4" s="20">
        <v>134</v>
      </c>
      <c r="K4" s="20">
        <v>98</v>
      </c>
      <c r="L4" s="20">
        <v>70</v>
      </c>
      <c r="M4" s="20">
        <v>85.96</v>
      </c>
      <c r="N4" s="131">
        <v>81.071515151515101</v>
      </c>
    </row>
    <row r="5" spans="2:28" ht="15" customHeight="1">
      <c r="B5" s="117" t="s">
        <v>60</v>
      </c>
      <c r="C5" s="19">
        <v>192</v>
      </c>
      <c r="D5" s="20">
        <v>308</v>
      </c>
      <c r="E5" s="20">
        <v>288</v>
      </c>
      <c r="F5" s="20">
        <v>358.66666666666703</v>
      </c>
      <c r="G5" s="20">
        <v>288</v>
      </c>
      <c r="H5" s="20">
        <v>224</v>
      </c>
      <c r="I5" s="20">
        <v>128.80000000000001</v>
      </c>
      <c r="J5" s="20">
        <v>288</v>
      </c>
      <c r="K5" s="20">
        <v>212</v>
      </c>
      <c r="L5" s="20">
        <v>154</v>
      </c>
      <c r="M5" s="20">
        <v>185.22666666666601</v>
      </c>
      <c r="N5" s="131">
        <v>174.51393939393901</v>
      </c>
    </row>
    <row r="6" spans="2:28" ht="15" customHeight="1">
      <c r="B6" s="117" t="s">
        <v>61</v>
      </c>
      <c r="C6" s="19">
        <v>8</v>
      </c>
      <c r="D6" s="20">
        <v>16</v>
      </c>
      <c r="E6" s="20">
        <v>14</v>
      </c>
      <c r="F6" s="20">
        <v>18.6666666666667</v>
      </c>
      <c r="G6" s="20">
        <v>14</v>
      </c>
      <c r="H6" s="20">
        <v>10.6666666666667</v>
      </c>
      <c r="I6" s="20">
        <v>4.5999999999999996</v>
      </c>
      <c r="J6" s="20">
        <v>14</v>
      </c>
      <c r="K6" s="20">
        <v>10</v>
      </c>
      <c r="L6" s="20">
        <v>8</v>
      </c>
      <c r="M6" s="20">
        <v>8.8755555555555592</v>
      </c>
      <c r="N6" s="131">
        <v>8.3450505050505104</v>
      </c>
    </row>
    <row r="7" spans="2:28" ht="15" customHeight="1">
      <c r="B7" s="117" t="s">
        <v>62</v>
      </c>
      <c r="C7" s="19">
        <v>64</v>
      </c>
      <c r="D7" s="20">
        <v>100</v>
      </c>
      <c r="E7" s="20">
        <v>96</v>
      </c>
      <c r="F7" s="20">
        <v>118.666666666667</v>
      </c>
      <c r="G7" s="20">
        <v>96</v>
      </c>
      <c r="H7" s="20">
        <v>74.6666666666667</v>
      </c>
      <c r="I7" s="20">
        <v>41.4</v>
      </c>
      <c r="J7" s="20">
        <v>96</v>
      </c>
      <c r="K7" s="20">
        <v>70</v>
      </c>
      <c r="L7" s="20">
        <v>50</v>
      </c>
      <c r="M7" s="20">
        <v>61.035555555555497</v>
      </c>
      <c r="N7" s="131">
        <v>57.465050505050499</v>
      </c>
    </row>
    <row r="8" spans="2:28" ht="15" customHeight="1">
      <c r="B8" s="117" t="s">
        <v>63</v>
      </c>
      <c r="C8" s="19">
        <v>196</v>
      </c>
      <c r="D8" s="20">
        <v>316</v>
      </c>
      <c r="E8" s="20">
        <v>298</v>
      </c>
      <c r="F8" s="20">
        <v>372</v>
      </c>
      <c r="G8" s="20">
        <v>298</v>
      </c>
      <c r="H8" s="20">
        <v>231.333333333333</v>
      </c>
      <c r="I8" s="20">
        <v>133.4</v>
      </c>
      <c r="J8" s="20">
        <v>298</v>
      </c>
      <c r="K8" s="20">
        <v>218</v>
      </c>
      <c r="L8" s="20">
        <v>158</v>
      </c>
      <c r="M8" s="20">
        <v>191.52444444444399</v>
      </c>
      <c r="N8" s="131">
        <v>180.55191919191901</v>
      </c>
    </row>
    <row r="9" spans="2:28" ht="15" customHeight="1">
      <c r="B9" s="117" t="s">
        <v>64</v>
      </c>
      <c r="C9" s="19">
        <v>132</v>
      </c>
      <c r="D9" s="20">
        <v>208</v>
      </c>
      <c r="E9" s="20">
        <v>198</v>
      </c>
      <c r="F9" s="20">
        <v>245.333333333333</v>
      </c>
      <c r="G9" s="20">
        <v>198</v>
      </c>
      <c r="H9" s="20">
        <v>154</v>
      </c>
      <c r="I9" s="20">
        <v>87.4</v>
      </c>
      <c r="J9" s="20">
        <v>198</v>
      </c>
      <c r="K9" s="20">
        <v>144</v>
      </c>
      <c r="L9" s="20">
        <v>104</v>
      </c>
      <c r="M9" s="20">
        <v>126.28</v>
      </c>
      <c r="N9" s="131">
        <v>118.899393939394</v>
      </c>
    </row>
    <row r="10" spans="2:28" ht="15" customHeight="1">
      <c r="B10" s="117" t="s">
        <v>65</v>
      </c>
      <c r="C10" s="19">
        <v>148</v>
      </c>
      <c r="D10" s="20">
        <v>240</v>
      </c>
      <c r="E10" s="20">
        <v>224</v>
      </c>
      <c r="F10" s="20">
        <v>280</v>
      </c>
      <c r="G10" s="20">
        <v>224</v>
      </c>
      <c r="H10" s="20">
        <v>174</v>
      </c>
      <c r="I10" s="20">
        <v>101.2</v>
      </c>
      <c r="J10" s="20">
        <v>224</v>
      </c>
      <c r="K10" s="20">
        <v>164</v>
      </c>
      <c r="L10" s="20">
        <v>120</v>
      </c>
      <c r="M10" s="20">
        <v>144.24</v>
      </c>
      <c r="N10" s="131">
        <v>135.934545454545</v>
      </c>
    </row>
    <row r="11" spans="2:28" ht="15" customHeight="1">
      <c r="B11" s="117" t="s">
        <v>66</v>
      </c>
      <c r="C11" s="19">
        <v>192</v>
      </c>
      <c r="D11" s="20">
        <v>308</v>
      </c>
      <c r="E11" s="20">
        <v>290</v>
      </c>
      <c r="F11" s="20">
        <v>361.33333333333297</v>
      </c>
      <c r="G11" s="20">
        <v>290</v>
      </c>
      <c r="H11" s="20">
        <v>225.333333333333</v>
      </c>
      <c r="I11" s="20">
        <v>133.4</v>
      </c>
      <c r="J11" s="20">
        <v>290</v>
      </c>
      <c r="K11" s="20">
        <v>212</v>
      </c>
      <c r="L11" s="20">
        <v>154</v>
      </c>
      <c r="M11" s="20">
        <v>186.85777777777699</v>
      </c>
      <c r="N11" s="131">
        <v>176.17616161616101</v>
      </c>
    </row>
    <row r="12" spans="2:28" ht="15" customHeight="1">
      <c r="B12" s="117" t="s">
        <v>67</v>
      </c>
      <c r="C12" s="19">
        <v>16</v>
      </c>
      <c r="D12" s="20">
        <v>28</v>
      </c>
      <c r="E12" s="20">
        <v>26</v>
      </c>
      <c r="F12" s="20">
        <v>33.3333333333333</v>
      </c>
      <c r="G12" s="20">
        <v>26</v>
      </c>
      <c r="H12" s="20">
        <v>20</v>
      </c>
      <c r="I12" s="20">
        <v>9.1999999999999993</v>
      </c>
      <c r="J12" s="20">
        <v>26</v>
      </c>
      <c r="K12" s="20">
        <v>18</v>
      </c>
      <c r="L12" s="20">
        <v>14</v>
      </c>
      <c r="M12" s="20">
        <v>16.106666666666602</v>
      </c>
      <c r="N12" s="131">
        <v>15.0981818181818</v>
      </c>
    </row>
    <row r="13" spans="2:28" ht="15" customHeight="1">
      <c r="B13" s="118" t="s">
        <v>68</v>
      </c>
      <c r="C13" s="23">
        <v>128</v>
      </c>
      <c r="D13" s="24">
        <v>204</v>
      </c>
      <c r="E13" s="24">
        <v>194</v>
      </c>
      <c r="F13" s="24">
        <v>241.333333333333</v>
      </c>
      <c r="G13" s="24">
        <v>194</v>
      </c>
      <c r="H13" s="24">
        <v>150.666666666667</v>
      </c>
      <c r="I13" s="24">
        <v>87.4</v>
      </c>
      <c r="J13" s="24">
        <v>194</v>
      </c>
      <c r="K13" s="24">
        <v>142</v>
      </c>
      <c r="L13" s="24">
        <v>102</v>
      </c>
      <c r="M13" s="24">
        <v>124.635555555556</v>
      </c>
      <c r="N13" s="132">
        <v>117.525656565657</v>
      </c>
    </row>
    <row r="14" spans="2:28" ht="15" customHeight="1"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2:28" s="119" customFormat="1" ht="30" customHeight="1">
      <c r="B15" s="45" t="s">
        <v>69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P15" s="45" t="s">
        <v>70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2:28" ht="15" customHeight="1">
      <c r="B16" s="142" t="s">
        <v>57</v>
      </c>
      <c r="C16" s="120" t="str">
        <f>+C2</f>
        <v>Oct FY25</v>
      </c>
      <c r="D16" s="120" t="str">
        <f t="shared" ref="D16:N16" si="0">+D2</f>
        <v>Nov FY25</v>
      </c>
      <c r="E16" s="120" t="str">
        <f t="shared" si="0"/>
        <v>Dec FY25</v>
      </c>
      <c r="F16" s="120" t="str">
        <f t="shared" si="0"/>
        <v>Jan FY25</v>
      </c>
      <c r="G16" s="120" t="str">
        <f t="shared" si="0"/>
        <v>Feb FY25</v>
      </c>
      <c r="H16" s="120" t="str">
        <f t="shared" si="0"/>
        <v>Mar FY25</v>
      </c>
      <c r="I16" s="120" t="str">
        <f t="shared" si="0"/>
        <v>Apr FY25</v>
      </c>
      <c r="J16" s="120" t="str">
        <f t="shared" si="0"/>
        <v>May FY25</v>
      </c>
      <c r="K16" s="120" t="str">
        <f t="shared" si="0"/>
        <v>Jun FY25</v>
      </c>
      <c r="L16" s="120" t="str">
        <f t="shared" si="0"/>
        <v>Jul FY25</v>
      </c>
      <c r="M16" s="120" t="str">
        <f t="shared" si="0"/>
        <v>Aug FY25</v>
      </c>
      <c r="N16" s="120" t="str">
        <f t="shared" si="0"/>
        <v>Sep FY25</v>
      </c>
      <c r="P16" s="121" t="s">
        <v>57</v>
      </c>
      <c r="Q16" s="122" t="str">
        <f>+C2</f>
        <v>Oct FY25</v>
      </c>
      <c r="R16" s="122" t="str">
        <f t="shared" ref="R16:AB16" si="1">+D2</f>
        <v>Nov FY25</v>
      </c>
      <c r="S16" s="122" t="str">
        <f t="shared" si="1"/>
        <v>Dec FY25</v>
      </c>
      <c r="T16" s="122" t="str">
        <f t="shared" si="1"/>
        <v>Jan FY25</v>
      </c>
      <c r="U16" s="122" t="str">
        <f t="shared" si="1"/>
        <v>Feb FY25</v>
      </c>
      <c r="V16" s="122" t="str">
        <f t="shared" si="1"/>
        <v>Mar FY25</v>
      </c>
      <c r="W16" s="122" t="str">
        <f t="shared" si="1"/>
        <v>Apr FY25</v>
      </c>
      <c r="X16" s="122" t="str">
        <f t="shared" si="1"/>
        <v>May FY25</v>
      </c>
      <c r="Y16" s="122" t="str">
        <f t="shared" si="1"/>
        <v>Jun FY25</v>
      </c>
      <c r="Z16" s="122" t="str">
        <f t="shared" si="1"/>
        <v>Jul FY25</v>
      </c>
      <c r="AA16" s="122" t="str">
        <f t="shared" si="1"/>
        <v>Aug FY25</v>
      </c>
      <c r="AB16" s="122" t="str">
        <f t="shared" si="1"/>
        <v>Sep FY25</v>
      </c>
    </row>
    <row r="17" spans="2:28" ht="15" customHeight="1">
      <c r="B17" s="123" t="s">
        <v>58</v>
      </c>
      <c r="C17" s="133">
        <v>2.25</v>
      </c>
      <c r="D17" s="134">
        <v>2.25</v>
      </c>
      <c r="E17" s="134">
        <v>2.25</v>
      </c>
      <c r="F17" s="134">
        <v>2.25</v>
      </c>
      <c r="G17" s="134">
        <v>2.25</v>
      </c>
      <c r="H17" s="134">
        <v>2.25</v>
      </c>
      <c r="I17" s="134">
        <v>2.25</v>
      </c>
      <c r="J17" s="134">
        <v>2.25</v>
      </c>
      <c r="K17" s="134">
        <v>2.25</v>
      </c>
      <c r="L17" s="134">
        <v>2.25</v>
      </c>
      <c r="M17" s="134">
        <v>2.25</v>
      </c>
      <c r="N17" s="135">
        <v>2.25</v>
      </c>
      <c r="P17" s="145" t="s">
        <v>58</v>
      </c>
      <c r="Q17" s="133">
        <v>13</v>
      </c>
      <c r="R17" s="134">
        <v>13.1</v>
      </c>
      <c r="S17" s="134">
        <v>13.1</v>
      </c>
      <c r="T17" s="134">
        <v>13.1</v>
      </c>
      <c r="U17" s="134">
        <v>13.1</v>
      </c>
      <c r="V17" s="134">
        <v>13.1</v>
      </c>
      <c r="W17" s="134">
        <v>13.1</v>
      </c>
      <c r="X17" s="134">
        <v>13.1</v>
      </c>
      <c r="Y17" s="134">
        <v>13.1</v>
      </c>
      <c r="Z17" s="134">
        <v>13.1</v>
      </c>
      <c r="AA17" s="134">
        <v>13.1</v>
      </c>
      <c r="AB17" s="135">
        <v>13.1</v>
      </c>
    </row>
    <row r="18" spans="2:28" ht="15" customHeight="1">
      <c r="B18" s="123" t="s">
        <v>59</v>
      </c>
      <c r="C18" s="136">
        <v>2.25</v>
      </c>
      <c r="D18" s="137">
        <v>2.25</v>
      </c>
      <c r="E18" s="137">
        <v>2.25</v>
      </c>
      <c r="F18" s="137">
        <v>2.25</v>
      </c>
      <c r="G18" s="137">
        <v>2.25</v>
      </c>
      <c r="H18" s="137">
        <v>2.25</v>
      </c>
      <c r="I18" s="137">
        <v>2.25</v>
      </c>
      <c r="J18" s="137">
        <v>2.25</v>
      </c>
      <c r="K18" s="137">
        <v>2.25</v>
      </c>
      <c r="L18" s="137">
        <v>2.25</v>
      </c>
      <c r="M18" s="137">
        <v>2.25</v>
      </c>
      <c r="N18" s="138">
        <v>2.25</v>
      </c>
      <c r="P18" s="145" t="s">
        <v>59</v>
      </c>
      <c r="Q18" s="136">
        <v>13.1</v>
      </c>
      <c r="R18" s="137">
        <v>13.1</v>
      </c>
      <c r="S18" s="137">
        <v>13.1</v>
      </c>
      <c r="T18" s="137">
        <v>13.1</v>
      </c>
      <c r="U18" s="137">
        <v>13.1</v>
      </c>
      <c r="V18" s="137">
        <v>13.1</v>
      </c>
      <c r="W18" s="137">
        <v>13.1</v>
      </c>
      <c r="X18" s="137">
        <v>13.1</v>
      </c>
      <c r="Y18" s="137">
        <v>13.1</v>
      </c>
      <c r="Z18" s="137">
        <v>13.1</v>
      </c>
      <c r="AA18" s="137">
        <v>13.1</v>
      </c>
      <c r="AB18" s="138">
        <v>13.1</v>
      </c>
    </row>
    <row r="19" spans="2:28" ht="15" customHeight="1">
      <c r="B19" s="123" t="s">
        <v>60</v>
      </c>
      <c r="C19" s="136">
        <v>2.25</v>
      </c>
      <c r="D19" s="137">
        <v>2.25</v>
      </c>
      <c r="E19" s="137">
        <v>2.25</v>
      </c>
      <c r="F19" s="137">
        <v>2.25</v>
      </c>
      <c r="G19" s="137">
        <v>2.25</v>
      </c>
      <c r="H19" s="137">
        <v>2.25</v>
      </c>
      <c r="I19" s="137">
        <v>2.25</v>
      </c>
      <c r="J19" s="137">
        <v>2.25</v>
      </c>
      <c r="K19" s="137">
        <v>2.25</v>
      </c>
      <c r="L19" s="137">
        <v>2.25</v>
      </c>
      <c r="M19" s="137">
        <v>2.25</v>
      </c>
      <c r="N19" s="138">
        <v>2.25</v>
      </c>
      <c r="P19" s="145" t="s">
        <v>60</v>
      </c>
      <c r="Q19" s="136">
        <v>13.1</v>
      </c>
      <c r="R19" s="137">
        <v>13.1</v>
      </c>
      <c r="S19" s="137">
        <v>13.1</v>
      </c>
      <c r="T19" s="137">
        <v>13.1</v>
      </c>
      <c r="U19" s="137">
        <v>13.1</v>
      </c>
      <c r="V19" s="137">
        <v>13.1</v>
      </c>
      <c r="W19" s="137">
        <v>13.1</v>
      </c>
      <c r="X19" s="137">
        <v>13.1</v>
      </c>
      <c r="Y19" s="137">
        <v>13.1</v>
      </c>
      <c r="Z19" s="137">
        <v>13.1</v>
      </c>
      <c r="AA19" s="137">
        <v>13.1</v>
      </c>
      <c r="AB19" s="138">
        <v>13.1</v>
      </c>
    </row>
    <row r="20" spans="2:28" ht="15" customHeight="1">
      <c r="B20" s="123" t="s">
        <v>61</v>
      </c>
      <c r="C20" s="136">
        <v>2.25</v>
      </c>
      <c r="D20" s="137">
        <v>2.25</v>
      </c>
      <c r="E20" s="137">
        <v>2.25</v>
      </c>
      <c r="F20" s="137">
        <v>2.25</v>
      </c>
      <c r="G20" s="137">
        <v>2.25</v>
      </c>
      <c r="H20" s="137">
        <v>2.25</v>
      </c>
      <c r="I20" s="137">
        <v>2.25</v>
      </c>
      <c r="J20" s="137">
        <v>2.25</v>
      </c>
      <c r="K20" s="137">
        <v>2.25</v>
      </c>
      <c r="L20" s="137">
        <v>2.25</v>
      </c>
      <c r="M20" s="137">
        <v>2.25</v>
      </c>
      <c r="N20" s="138">
        <v>2.25</v>
      </c>
      <c r="P20" s="145" t="s">
        <v>61</v>
      </c>
      <c r="Q20" s="136">
        <v>13.1</v>
      </c>
      <c r="R20" s="137">
        <v>13.1</v>
      </c>
      <c r="S20" s="137">
        <v>13.1</v>
      </c>
      <c r="T20" s="137">
        <v>13.1</v>
      </c>
      <c r="U20" s="137">
        <v>13.1</v>
      </c>
      <c r="V20" s="137">
        <v>13.1</v>
      </c>
      <c r="W20" s="137">
        <v>13.1</v>
      </c>
      <c r="X20" s="137">
        <v>13.1</v>
      </c>
      <c r="Y20" s="137">
        <v>13.1</v>
      </c>
      <c r="Z20" s="137">
        <v>13.1</v>
      </c>
      <c r="AA20" s="137">
        <v>13.1</v>
      </c>
      <c r="AB20" s="138">
        <v>13.1</v>
      </c>
    </row>
    <row r="21" spans="2:28" ht="15" customHeight="1">
      <c r="B21" s="123" t="s">
        <v>62</v>
      </c>
      <c r="C21" s="136">
        <v>2.25</v>
      </c>
      <c r="D21" s="137">
        <v>2.25</v>
      </c>
      <c r="E21" s="137">
        <v>2.25</v>
      </c>
      <c r="F21" s="137">
        <v>2.25</v>
      </c>
      <c r="G21" s="137">
        <v>2.25</v>
      </c>
      <c r="H21" s="137">
        <v>2.25</v>
      </c>
      <c r="I21" s="137">
        <v>2.25</v>
      </c>
      <c r="J21" s="137">
        <v>2.25</v>
      </c>
      <c r="K21" s="137">
        <v>2.25</v>
      </c>
      <c r="L21" s="137">
        <v>2.25</v>
      </c>
      <c r="M21" s="137">
        <v>2.25</v>
      </c>
      <c r="N21" s="138">
        <v>2.25</v>
      </c>
      <c r="P21" s="145" t="s">
        <v>62</v>
      </c>
      <c r="Q21" s="136">
        <v>13.1</v>
      </c>
      <c r="R21" s="137">
        <v>13.1</v>
      </c>
      <c r="S21" s="137">
        <v>13.1</v>
      </c>
      <c r="T21" s="137">
        <v>13.1</v>
      </c>
      <c r="U21" s="137">
        <v>13.1</v>
      </c>
      <c r="V21" s="137">
        <v>13.1</v>
      </c>
      <c r="W21" s="137">
        <v>13.1</v>
      </c>
      <c r="X21" s="137">
        <v>13.1</v>
      </c>
      <c r="Y21" s="137">
        <v>13.1</v>
      </c>
      <c r="Z21" s="137">
        <v>13.1</v>
      </c>
      <c r="AA21" s="137">
        <v>13.1</v>
      </c>
      <c r="AB21" s="138">
        <v>13.1</v>
      </c>
    </row>
    <row r="22" spans="2:28" ht="15" customHeight="1">
      <c r="B22" s="123" t="s">
        <v>63</v>
      </c>
      <c r="C22" s="136">
        <v>2.25</v>
      </c>
      <c r="D22" s="137">
        <v>2.25</v>
      </c>
      <c r="E22" s="137">
        <v>2.25</v>
      </c>
      <c r="F22" s="137">
        <v>2.25</v>
      </c>
      <c r="G22" s="137">
        <v>2.25</v>
      </c>
      <c r="H22" s="137">
        <v>2.25</v>
      </c>
      <c r="I22" s="137">
        <v>2.25</v>
      </c>
      <c r="J22" s="137">
        <v>2.25</v>
      </c>
      <c r="K22" s="137">
        <v>2.25</v>
      </c>
      <c r="L22" s="137">
        <v>2.25</v>
      </c>
      <c r="M22" s="137">
        <v>2.25</v>
      </c>
      <c r="N22" s="138">
        <v>2.25</v>
      </c>
      <c r="P22" s="145" t="s">
        <v>63</v>
      </c>
      <c r="Q22" s="136">
        <v>13.1</v>
      </c>
      <c r="R22" s="137">
        <v>13.1</v>
      </c>
      <c r="S22" s="137">
        <v>13.1</v>
      </c>
      <c r="T22" s="137">
        <v>13.1</v>
      </c>
      <c r="U22" s="137">
        <v>13.1</v>
      </c>
      <c r="V22" s="137">
        <v>13.1</v>
      </c>
      <c r="W22" s="137">
        <v>13.1</v>
      </c>
      <c r="X22" s="137">
        <v>13.1</v>
      </c>
      <c r="Y22" s="137">
        <v>13.1</v>
      </c>
      <c r="Z22" s="137">
        <v>13.1</v>
      </c>
      <c r="AA22" s="137">
        <v>13.1</v>
      </c>
      <c r="AB22" s="138">
        <v>13.1</v>
      </c>
    </row>
    <row r="23" spans="2:28" ht="15" customHeight="1">
      <c r="B23" s="123" t="s">
        <v>64</v>
      </c>
      <c r="C23" s="136">
        <v>2.25</v>
      </c>
      <c r="D23" s="137">
        <v>2.25</v>
      </c>
      <c r="E23" s="137">
        <v>2.25</v>
      </c>
      <c r="F23" s="137">
        <v>2.25</v>
      </c>
      <c r="G23" s="137">
        <v>2.25</v>
      </c>
      <c r="H23" s="137">
        <v>2.25</v>
      </c>
      <c r="I23" s="137">
        <v>2.25</v>
      </c>
      <c r="J23" s="137">
        <v>2.25</v>
      </c>
      <c r="K23" s="137">
        <v>2.25</v>
      </c>
      <c r="L23" s="137">
        <v>2.25</v>
      </c>
      <c r="M23" s="137">
        <v>2.25</v>
      </c>
      <c r="N23" s="138">
        <v>2.25</v>
      </c>
      <c r="P23" s="145" t="s">
        <v>64</v>
      </c>
      <c r="Q23" s="136">
        <v>13.1</v>
      </c>
      <c r="R23" s="137">
        <v>13.1</v>
      </c>
      <c r="S23" s="137">
        <v>13.1</v>
      </c>
      <c r="T23" s="137">
        <v>13.1</v>
      </c>
      <c r="U23" s="137">
        <v>13.1</v>
      </c>
      <c r="V23" s="137">
        <v>13.1</v>
      </c>
      <c r="W23" s="137">
        <v>13.1</v>
      </c>
      <c r="X23" s="137">
        <v>13.1</v>
      </c>
      <c r="Y23" s="137">
        <v>13.1</v>
      </c>
      <c r="Z23" s="137">
        <v>13.1</v>
      </c>
      <c r="AA23" s="137">
        <v>13.1</v>
      </c>
      <c r="AB23" s="138">
        <v>13.1</v>
      </c>
    </row>
    <row r="24" spans="2:28" ht="15" customHeight="1">
      <c r="B24" s="123" t="s">
        <v>65</v>
      </c>
      <c r="C24" s="136">
        <v>2.25</v>
      </c>
      <c r="D24" s="137">
        <v>2.25</v>
      </c>
      <c r="E24" s="137">
        <v>2.25</v>
      </c>
      <c r="F24" s="137">
        <v>2.25</v>
      </c>
      <c r="G24" s="137">
        <v>2.25</v>
      </c>
      <c r="H24" s="137">
        <v>2.25</v>
      </c>
      <c r="I24" s="137">
        <v>2.25</v>
      </c>
      <c r="J24" s="137">
        <v>2.25</v>
      </c>
      <c r="K24" s="137">
        <v>2.25</v>
      </c>
      <c r="L24" s="137">
        <v>2.25</v>
      </c>
      <c r="M24" s="137">
        <v>2.25</v>
      </c>
      <c r="N24" s="138">
        <v>2.25</v>
      </c>
      <c r="P24" s="145" t="s">
        <v>65</v>
      </c>
      <c r="Q24" s="136">
        <v>13.1</v>
      </c>
      <c r="R24" s="137">
        <v>13.1</v>
      </c>
      <c r="S24" s="137">
        <v>13.1</v>
      </c>
      <c r="T24" s="137">
        <v>13.1</v>
      </c>
      <c r="U24" s="137">
        <v>13.1</v>
      </c>
      <c r="V24" s="137">
        <v>13.1</v>
      </c>
      <c r="W24" s="137">
        <v>13.1</v>
      </c>
      <c r="X24" s="137">
        <v>13.1</v>
      </c>
      <c r="Y24" s="137">
        <v>13.1</v>
      </c>
      <c r="Z24" s="137">
        <v>13.1</v>
      </c>
      <c r="AA24" s="137">
        <v>13.1</v>
      </c>
      <c r="AB24" s="138">
        <v>13.1</v>
      </c>
    </row>
    <row r="25" spans="2:28" ht="15" customHeight="1">
      <c r="B25" s="123" t="s">
        <v>66</v>
      </c>
      <c r="C25" s="136">
        <v>2.25</v>
      </c>
      <c r="D25" s="137">
        <v>2.25</v>
      </c>
      <c r="E25" s="137">
        <v>2.25</v>
      </c>
      <c r="F25" s="137">
        <v>2.25</v>
      </c>
      <c r="G25" s="137">
        <v>2.25</v>
      </c>
      <c r="H25" s="137">
        <v>2.25</v>
      </c>
      <c r="I25" s="137">
        <v>2.25</v>
      </c>
      <c r="J25" s="137">
        <v>2.25</v>
      </c>
      <c r="K25" s="137">
        <v>2.25</v>
      </c>
      <c r="L25" s="137">
        <v>2.25</v>
      </c>
      <c r="M25" s="137">
        <v>2.25</v>
      </c>
      <c r="N25" s="138">
        <v>2.25</v>
      </c>
      <c r="P25" s="145" t="s">
        <v>66</v>
      </c>
      <c r="Q25" s="136">
        <v>13.1</v>
      </c>
      <c r="R25" s="137">
        <v>13.1</v>
      </c>
      <c r="S25" s="137">
        <v>13.1</v>
      </c>
      <c r="T25" s="137">
        <v>13.1</v>
      </c>
      <c r="U25" s="137">
        <v>13.1</v>
      </c>
      <c r="V25" s="137">
        <v>13.1</v>
      </c>
      <c r="W25" s="137">
        <v>13.1</v>
      </c>
      <c r="X25" s="137">
        <v>13.1</v>
      </c>
      <c r="Y25" s="137">
        <v>13.1</v>
      </c>
      <c r="Z25" s="137">
        <v>13.1</v>
      </c>
      <c r="AA25" s="137">
        <v>13.1</v>
      </c>
      <c r="AB25" s="138">
        <v>13.1</v>
      </c>
    </row>
    <row r="26" spans="2:28" ht="15" customHeight="1">
      <c r="B26" s="123" t="s">
        <v>67</v>
      </c>
      <c r="C26" s="136">
        <v>2.25</v>
      </c>
      <c r="D26" s="137">
        <v>2.25</v>
      </c>
      <c r="E26" s="137">
        <v>2.25</v>
      </c>
      <c r="F26" s="137">
        <v>2.25</v>
      </c>
      <c r="G26" s="137">
        <v>2.25</v>
      </c>
      <c r="H26" s="137">
        <v>2.25</v>
      </c>
      <c r="I26" s="137">
        <v>2.25</v>
      </c>
      <c r="J26" s="137">
        <v>2.25</v>
      </c>
      <c r="K26" s="137">
        <v>2.25</v>
      </c>
      <c r="L26" s="137">
        <v>2.25</v>
      </c>
      <c r="M26" s="137">
        <v>2.25</v>
      </c>
      <c r="N26" s="138">
        <v>2.25</v>
      </c>
      <c r="P26" s="145" t="s">
        <v>67</v>
      </c>
      <c r="Q26" s="136">
        <v>13.1</v>
      </c>
      <c r="R26" s="137">
        <v>13.1</v>
      </c>
      <c r="S26" s="137">
        <v>13.1</v>
      </c>
      <c r="T26" s="137">
        <v>13.1</v>
      </c>
      <c r="U26" s="137">
        <v>13.1</v>
      </c>
      <c r="V26" s="137">
        <v>13.1</v>
      </c>
      <c r="W26" s="137">
        <v>13.1</v>
      </c>
      <c r="X26" s="137">
        <v>13.1</v>
      </c>
      <c r="Y26" s="137">
        <v>13.1</v>
      </c>
      <c r="Z26" s="137">
        <v>13.1</v>
      </c>
      <c r="AA26" s="137">
        <v>13.1</v>
      </c>
      <c r="AB26" s="138">
        <v>13.1</v>
      </c>
    </row>
    <row r="27" spans="2:28" ht="15" customHeight="1">
      <c r="B27" s="124" t="s">
        <v>68</v>
      </c>
      <c r="C27" s="139">
        <v>2.25</v>
      </c>
      <c r="D27" s="140">
        <v>2.25</v>
      </c>
      <c r="E27" s="140">
        <v>2.25</v>
      </c>
      <c r="F27" s="140">
        <v>2.25</v>
      </c>
      <c r="G27" s="140">
        <v>2.25</v>
      </c>
      <c r="H27" s="140">
        <v>2.25</v>
      </c>
      <c r="I27" s="140">
        <v>2.25</v>
      </c>
      <c r="J27" s="140">
        <v>2.25</v>
      </c>
      <c r="K27" s="140">
        <v>2.25</v>
      </c>
      <c r="L27" s="140">
        <v>2.25</v>
      </c>
      <c r="M27" s="140">
        <v>2.25</v>
      </c>
      <c r="N27" s="141">
        <v>2.25</v>
      </c>
      <c r="P27" s="146" t="s">
        <v>68</v>
      </c>
      <c r="Q27" s="139">
        <v>13.1</v>
      </c>
      <c r="R27" s="140">
        <v>13.1</v>
      </c>
      <c r="S27" s="140">
        <v>13.1</v>
      </c>
      <c r="T27" s="140">
        <v>13.1</v>
      </c>
      <c r="U27" s="140">
        <v>13.1</v>
      </c>
      <c r="V27" s="140">
        <v>13.1</v>
      </c>
      <c r="W27" s="140">
        <v>13.1</v>
      </c>
      <c r="X27" s="140">
        <v>13.1</v>
      </c>
      <c r="Y27" s="140">
        <v>13.1</v>
      </c>
      <c r="Z27" s="140">
        <v>13.1</v>
      </c>
      <c r="AA27" s="140">
        <v>13.1</v>
      </c>
      <c r="AB27" s="141">
        <v>13.1</v>
      </c>
    </row>
    <row r="30" spans="2:28" s="119" customFormat="1" ht="15" customHeight="1"/>
    <row r="31" spans="2:28" ht="17.25" customHeight="1">
      <c r="O31" s="147"/>
    </row>
    <row r="45" spans="2:16" ht="15" hidden="1" customHeight="1">
      <c r="B45" s="45" t="s">
        <v>71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44"/>
    </row>
    <row r="46" spans="2:16" ht="15" hidden="1" customHeight="1">
      <c r="B46" s="129" t="s">
        <v>57</v>
      </c>
      <c r="C46" s="125" t="s">
        <v>72</v>
      </c>
      <c r="D46" s="125" t="s">
        <v>73</v>
      </c>
      <c r="E46" s="125" t="s">
        <v>74</v>
      </c>
      <c r="F46" s="125" t="s">
        <v>75</v>
      </c>
      <c r="G46" s="125" t="s">
        <v>76</v>
      </c>
      <c r="H46" s="125" t="s">
        <v>77</v>
      </c>
      <c r="I46" s="125" t="s">
        <v>78</v>
      </c>
      <c r="J46" s="125" t="s">
        <v>79</v>
      </c>
      <c r="K46" s="125" t="s">
        <v>80</v>
      </c>
      <c r="L46" s="125" t="s">
        <v>81</v>
      </c>
      <c r="M46" s="125" t="s">
        <v>82</v>
      </c>
      <c r="N46" s="125" t="s">
        <v>83</v>
      </c>
      <c r="O46" s="126" t="s">
        <v>84</v>
      </c>
    </row>
    <row r="47" spans="2:16" ht="15" hidden="1" customHeight="1">
      <c r="B47" s="127" t="s">
        <v>58</v>
      </c>
      <c r="C47" s="148">
        <f t="shared" ref="C47:N47" si="2">C3*C17</f>
        <v>450</v>
      </c>
      <c r="D47" s="149">
        <f t="shared" si="2"/>
        <v>180</v>
      </c>
      <c r="E47" s="149">
        <f t="shared" si="2"/>
        <v>634.5</v>
      </c>
      <c r="F47" s="149">
        <f t="shared" si="2"/>
        <v>605.9999999999992</v>
      </c>
      <c r="G47" s="149">
        <f t="shared" si="2"/>
        <v>634.5</v>
      </c>
      <c r="H47" s="149">
        <f t="shared" si="2"/>
        <v>497.99999999999926</v>
      </c>
      <c r="I47" s="149">
        <f t="shared" si="2"/>
        <v>289.8</v>
      </c>
      <c r="J47" s="149">
        <f t="shared" si="2"/>
        <v>634.5</v>
      </c>
      <c r="K47" s="149">
        <f t="shared" si="2"/>
        <v>463.5</v>
      </c>
      <c r="L47" s="149">
        <f t="shared" si="2"/>
        <v>337.5</v>
      </c>
      <c r="M47" s="149">
        <f t="shared" si="2"/>
        <v>469.05999999999972</v>
      </c>
      <c r="N47" s="149">
        <f t="shared" si="2"/>
        <v>468.37454545454625</v>
      </c>
      <c r="O47" s="150">
        <f>SUM(C47:N47)</f>
        <v>5665.7345454545439</v>
      </c>
    </row>
    <row r="48" spans="2:16" ht="15" hidden="1" customHeight="1">
      <c r="B48" s="127" t="s">
        <v>59</v>
      </c>
      <c r="C48" s="151">
        <f t="shared" ref="C48:N48" si="3">C4*C18</f>
        <v>198</v>
      </c>
      <c r="D48" s="152">
        <f t="shared" si="3"/>
        <v>315</v>
      </c>
      <c r="E48" s="152">
        <f t="shared" si="3"/>
        <v>301.5</v>
      </c>
      <c r="F48" s="152">
        <f t="shared" si="3"/>
        <v>375.00000000000074</v>
      </c>
      <c r="G48" s="152">
        <f t="shared" si="3"/>
        <v>301.5</v>
      </c>
      <c r="H48" s="152">
        <f t="shared" si="3"/>
        <v>234</v>
      </c>
      <c r="I48" s="152">
        <f t="shared" si="3"/>
        <v>134.54999999999998</v>
      </c>
      <c r="J48" s="152">
        <f t="shared" si="3"/>
        <v>301.5</v>
      </c>
      <c r="K48" s="152">
        <f t="shared" si="3"/>
        <v>220.5</v>
      </c>
      <c r="L48" s="152">
        <f t="shared" si="3"/>
        <v>157.5</v>
      </c>
      <c r="M48" s="152">
        <f t="shared" si="3"/>
        <v>193.41</v>
      </c>
      <c r="N48" s="152">
        <f t="shared" si="3"/>
        <v>182.41090909090897</v>
      </c>
      <c r="O48" s="153">
        <f t="shared" ref="O48:O58" si="4">SUM(C48:N48)</f>
        <v>2914.8709090909097</v>
      </c>
    </row>
    <row r="49" spans="2:15" ht="15" hidden="1" customHeight="1">
      <c r="B49" s="127" t="s">
        <v>60</v>
      </c>
      <c r="C49" s="151">
        <f t="shared" ref="C49:N49" si="5">C5*C19</f>
        <v>432</v>
      </c>
      <c r="D49" s="152">
        <f t="shared" si="5"/>
        <v>693</v>
      </c>
      <c r="E49" s="152">
        <f t="shared" si="5"/>
        <v>648</v>
      </c>
      <c r="F49" s="152">
        <f t="shared" si="5"/>
        <v>807.0000000000008</v>
      </c>
      <c r="G49" s="152">
        <f t="shared" si="5"/>
        <v>648</v>
      </c>
      <c r="H49" s="152">
        <f t="shared" si="5"/>
        <v>504</v>
      </c>
      <c r="I49" s="152">
        <f t="shared" si="5"/>
        <v>289.8</v>
      </c>
      <c r="J49" s="152">
        <f t="shared" si="5"/>
        <v>648</v>
      </c>
      <c r="K49" s="152">
        <f t="shared" si="5"/>
        <v>477</v>
      </c>
      <c r="L49" s="152">
        <f t="shared" si="5"/>
        <v>346.5</v>
      </c>
      <c r="M49" s="152">
        <f t="shared" si="5"/>
        <v>416.75999999999851</v>
      </c>
      <c r="N49" s="152">
        <f t="shared" si="5"/>
        <v>392.65636363636276</v>
      </c>
      <c r="O49" s="153">
        <f t="shared" si="4"/>
        <v>6302.7163636363621</v>
      </c>
    </row>
    <row r="50" spans="2:15" ht="15" hidden="1" customHeight="1">
      <c r="B50" s="127" t="s">
        <v>61</v>
      </c>
      <c r="C50" s="151">
        <f t="shared" ref="C50:N50" si="6">C6*C20</f>
        <v>18</v>
      </c>
      <c r="D50" s="152">
        <f t="shared" si="6"/>
        <v>36</v>
      </c>
      <c r="E50" s="152">
        <f t="shared" si="6"/>
        <v>31.5</v>
      </c>
      <c r="F50" s="152">
        <f t="shared" si="6"/>
        <v>42.000000000000071</v>
      </c>
      <c r="G50" s="152">
        <f t="shared" si="6"/>
        <v>31.5</v>
      </c>
      <c r="H50" s="152">
        <f t="shared" si="6"/>
        <v>24.000000000000075</v>
      </c>
      <c r="I50" s="152">
        <f t="shared" si="6"/>
        <v>10.35</v>
      </c>
      <c r="J50" s="152">
        <f t="shared" si="6"/>
        <v>31.5</v>
      </c>
      <c r="K50" s="152">
        <f t="shared" si="6"/>
        <v>22.5</v>
      </c>
      <c r="L50" s="152">
        <f t="shared" si="6"/>
        <v>18</v>
      </c>
      <c r="M50" s="152">
        <f t="shared" si="6"/>
        <v>19.97000000000001</v>
      </c>
      <c r="N50" s="152">
        <f t="shared" si="6"/>
        <v>18.776363636363648</v>
      </c>
      <c r="O50" s="153">
        <f t="shared" si="4"/>
        <v>304.09636363636383</v>
      </c>
    </row>
    <row r="51" spans="2:15" ht="15" hidden="1" customHeight="1">
      <c r="B51" s="127" t="s">
        <v>62</v>
      </c>
      <c r="C51" s="151">
        <f t="shared" ref="C51:N51" si="7">C7*C21</f>
        <v>144</v>
      </c>
      <c r="D51" s="152">
        <f t="shared" si="7"/>
        <v>225</v>
      </c>
      <c r="E51" s="152">
        <f t="shared" si="7"/>
        <v>216</v>
      </c>
      <c r="F51" s="152">
        <f t="shared" si="7"/>
        <v>267.00000000000074</v>
      </c>
      <c r="G51" s="152">
        <f t="shared" si="7"/>
        <v>216</v>
      </c>
      <c r="H51" s="152">
        <f t="shared" si="7"/>
        <v>168.00000000000009</v>
      </c>
      <c r="I51" s="152">
        <f t="shared" si="7"/>
        <v>93.149999999999991</v>
      </c>
      <c r="J51" s="152">
        <f t="shared" si="7"/>
        <v>216</v>
      </c>
      <c r="K51" s="152">
        <f t="shared" si="7"/>
        <v>157.5</v>
      </c>
      <c r="L51" s="152">
        <f t="shared" si="7"/>
        <v>112.5</v>
      </c>
      <c r="M51" s="152">
        <f t="shared" si="7"/>
        <v>137.32999999999987</v>
      </c>
      <c r="N51" s="152">
        <f t="shared" si="7"/>
        <v>129.29636363636362</v>
      </c>
      <c r="O51" s="153">
        <f t="shared" si="4"/>
        <v>2081.7763636363643</v>
      </c>
    </row>
    <row r="52" spans="2:15" ht="15" hidden="1" customHeight="1">
      <c r="B52" s="127" t="s">
        <v>63</v>
      </c>
      <c r="C52" s="151">
        <f t="shared" ref="C52:N52" si="8">C8*C22</f>
        <v>441</v>
      </c>
      <c r="D52" s="152">
        <f t="shared" si="8"/>
        <v>711</v>
      </c>
      <c r="E52" s="152">
        <f t="shared" si="8"/>
        <v>670.5</v>
      </c>
      <c r="F52" s="152">
        <f t="shared" si="8"/>
        <v>837</v>
      </c>
      <c r="G52" s="152">
        <f t="shared" si="8"/>
        <v>670.5</v>
      </c>
      <c r="H52" s="152">
        <f t="shared" si="8"/>
        <v>520.4999999999992</v>
      </c>
      <c r="I52" s="152">
        <f t="shared" si="8"/>
        <v>300.15000000000003</v>
      </c>
      <c r="J52" s="152">
        <f t="shared" si="8"/>
        <v>670.5</v>
      </c>
      <c r="K52" s="152">
        <f t="shared" si="8"/>
        <v>490.5</v>
      </c>
      <c r="L52" s="152">
        <f t="shared" si="8"/>
        <v>355.5</v>
      </c>
      <c r="M52" s="152">
        <f t="shared" si="8"/>
        <v>430.92999999999898</v>
      </c>
      <c r="N52" s="152">
        <f t="shared" si="8"/>
        <v>406.24181818181779</v>
      </c>
      <c r="O52" s="153">
        <f t="shared" si="4"/>
        <v>6504.3218181818156</v>
      </c>
    </row>
    <row r="53" spans="2:15" ht="15" hidden="1" customHeight="1">
      <c r="B53" s="127" t="s">
        <v>64</v>
      </c>
      <c r="C53" s="151">
        <f t="shared" ref="C53:N53" si="9">C9*C23</f>
        <v>297</v>
      </c>
      <c r="D53" s="152">
        <f t="shared" si="9"/>
        <v>468</v>
      </c>
      <c r="E53" s="152">
        <f t="shared" si="9"/>
        <v>445.5</v>
      </c>
      <c r="F53" s="152">
        <f t="shared" si="9"/>
        <v>551.9999999999992</v>
      </c>
      <c r="G53" s="152">
        <f t="shared" si="9"/>
        <v>445.5</v>
      </c>
      <c r="H53" s="152">
        <f t="shared" si="9"/>
        <v>346.5</v>
      </c>
      <c r="I53" s="152">
        <f t="shared" si="9"/>
        <v>196.65</v>
      </c>
      <c r="J53" s="152">
        <f t="shared" si="9"/>
        <v>445.5</v>
      </c>
      <c r="K53" s="152">
        <f t="shared" si="9"/>
        <v>324</v>
      </c>
      <c r="L53" s="152">
        <f t="shared" si="9"/>
        <v>234</v>
      </c>
      <c r="M53" s="152">
        <f t="shared" si="9"/>
        <v>284.13</v>
      </c>
      <c r="N53" s="152">
        <f t="shared" si="9"/>
        <v>267.52363636363651</v>
      </c>
      <c r="O53" s="153">
        <f t="shared" si="4"/>
        <v>4306.3036363636356</v>
      </c>
    </row>
    <row r="54" spans="2:15" ht="15" hidden="1" customHeight="1">
      <c r="B54" s="127" t="s">
        <v>65</v>
      </c>
      <c r="C54" s="151">
        <f t="shared" ref="C54:N54" si="10">C10*C24</f>
        <v>333</v>
      </c>
      <c r="D54" s="152">
        <f t="shared" si="10"/>
        <v>540</v>
      </c>
      <c r="E54" s="152">
        <f t="shared" si="10"/>
        <v>504</v>
      </c>
      <c r="F54" s="152">
        <f t="shared" si="10"/>
        <v>630</v>
      </c>
      <c r="G54" s="152">
        <f t="shared" si="10"/>
        <v>504</v>
      </c>
      <c r="H54" s="152">
        <f t="shared" si="10"/>
        <v>391.5</v>
      </c>
      <c r="I54" s="152">
        <f t="shared" si="10"/>
        <v>227.70000000000002</v>
      </c>
      <c r="J54" s="152">
        <f t="shared" si="10"/>
        <v>504</v>
      </c>
      <c r="K54" s="152">
        <f t="shared" si="10"/>
        <v>369</v>
      </c>
      <c r="L54" s="152">
        <f t="shared" si="10"/>
        <v>270</v>
      </c>
      <c r="M54" s="152">
        <f t="shared" si="10"/>
        <v>324.54000000000002</v>
      </c>
      <c r="N54" s="152">
        <f t="shared" si="10"/>
        <v>305.85272727272627</v>
      </c>
      <c r="O54" s="153">
        <f t="shared" si="4"/>
        <v>4903.5927272727258</v>
      </c>
    </row>
    <row r="55" spans="2:15" ht="15" hidden="1" customHeight="1">
      <c r="B55" s="127" t="s">
        <v>66</v>
      </c>
      <c r="C55" s="151">
        <f t="shared" ref="C55:N55" si="11">C11*C25</f>
        <v>432</v>
      </c>
      <c r="D55" s="152">
        <f t="shared" si="11"/>
        <v>693</v>
      </c>
      <c r="E55" s="152">
        <f t="shared" si="11"/>
        <v>652.5</v>
      </c>
      <c r="F55" s="152">
        <f t="shared" si="11"/>
        <v>812.9999999999992</v>
      </c>
      <c r="G55" s="152">
        <f t="shared" si="11"/>
        <v>652.5</v>
      </c>
      <c r="H55" s="152">
        <f t="shared" si="11"/>
        <v>506.99999999999926</v>
      </c>
      <c r="I55" s="152">
        <f t="shared" si="11"/>
        <v>300.15000000000003</v>
      </c>
      <c r="J55" s="152">
        <f t="shared" si="11"/>
        <v>652.5</v>
      </c>
      <c r="K55" s="152">
        <f t="shared" si="11"/>
        <v>477</v>
      </c>
      <c r="L55" s="152">
        <f t="shared" si="11"/>
        <v>346.5</v>
      </c>
      <c r="M55" s="152">
        <f t="shared" si="11"/>
        <v>420.42999999999824</v>
      </c>
      <c r="N55" s="152">
        <f t="shared" si="11"/>
        <v>396.39636363636225</v>
      </c>
      <c r="O55" s="153">
        <f t="shared" si="4"/>
        <v>6342.9763636363587</v>
      </c>
    </row>
    <row r="56" spans="2:15" ht="15" hidden="1" customHeight="1">
      <c r="B56" s="127" t="s">
        <v>67</v>
      </c>
      <c r="C56" s="151">
        <f t="shared" ref="C56:N56" si="12">C12*C26</f>
        <v>36</v>
      </c>
      <c r="D56" s="152">
        <f t="shared" si="12"/>
        <v>63</v>
      </c>
      <c r="E56" s="152">
        <f t="shared" si="12"/>
        <v>58.5</v>
      </c>
      <c r="F56" s="152">
        <f t="shared" si="12"/>
        <v>74.999999999999929</v>
      </c>
      <c r="G56" s="152">
        <f t="shared" si="12"/>
        <v>58.5</v>
      </c>
      <c r="H56" s="152">
        <f t="shared" si="12"/>
        <v>45</v>
      </c>
      <c r="I56" s="152">
        <f t="shared" si="12"/>
        <v>20.7</v>
      </c>
      <c r="J56" s="152">
        <f t="shared" si="12"/>
        <v>58.5</v>
      </c>
      <c r="K56" s="152">
        <f t="shared" si="12"/>
        <v>40.5</v>
      </c>
      <c r="L56" s="152">
        <f t="shared" si="12"/>
        <v>31.5</v>
      </c>
      <c r="M56" s="152">
        <f t="shared" si="12"/>
        <v>36.239999999999853</v>
      </c>
      <c r="N56" s="152">
        <f t="shared" si="12"/>
        <v>33.970909090909046</v>
      </c>
      <c r="O56" s="153">
        <f t="shared" si="4"/>
        <v>557.41090909090883</v>
      </c>
    </row>
    <row r="57" spans="2:15" ht="15" hidden="1" customHeight="1">
      <c r="B57" s="127" t="s">
        <v>68</v>
      </c>
      <c r="C57" s="151">
        <f t="shared" ref="C57:N57" si="13">C13*C27</f>
        <v>288</v>
      </c>
      <c r="D57" s="152">
        <f t="shared" si="13"/>
        <v>459</v>
      </c>
      <c r="E57" s="152">
        <f t="shared" si="13"/>
        <v>436.5</v>
      </c>
      <c r="F57" s="152">
        <f t="shared" si="13"/>
        <v>542.9999999999992</v>
      </c>
      <c r="G57" s="152">
        <f t="shared" si="13"/>
        <v>436.5</v>
      </c>
      <c r="H57" s="152">
        <f t="shared" si="13"/>
        <v>339.00000000000074</v>
      </c>
      <c r="I57" s="152">
        <f t="shared" si="13"/>
        <v>196.65</v>
      </c>
      <c r="J57" s="152">
        <f t="shared" si="13"/>
        <v>436.5</v>
      </c>
      <c r="K57" s="152">
        <f t="shared" si="13"/>
        <v>319.5</v>
      </c>
      <c r="L57" s="152">
        <f t="shared" si="13"/>
        <v>229.5</v>
      </c>
      <c r="M57" s="152">
        <f t="shared" si="13"/>
        <v>280.43000000000097</v>
      </c>
      <c r="N57" s="152">
        <f t="shared" si="13"/>
        <v>264.43272727272824</v>
      </c>
      <c r="O57" s="153">
        <f t="shared" si="4"/>
        <v>4229.0127272727295</v>
      </c>
    </row>
    <row r="58" spans="2:15" ht="15" hidden="1" customHeight="1">
      <c r="B58" s="128" t="s">
        <v>40</v>
      </c>
      <c r="C58" s="154">
        <f>SUM(C47:C57)</f>
        <v>3069</v>
      </c>
      <c r="D58" s="155">
        <f t="shared" ref="D58:N58" si="14">SUM(D47:D57)</f>
        <v>4383</v>
      </c>
      <c r="E58" s="155">
        <f t="shared" si="14"/>
        <v>4599</v>
      </c>
      <c r="F58" s="155">
        <f t="shared" si="14"/>
        <v>5546.9999999999991</v>
      </c>
      <c r="G58" s="155">
        <f t="shared" si="14"/>
        <v>4599</v>
      </c>
      <c r="H58" s="155">
        <f t="shared" si="14"/>
        <v>3577.4999999999986</v>
      </c>
      <c r="I58" s="155">
        <f t="shared" si="14"/>
        <v>2059.6500000000005</v>
      </c>
      <c r="J58" s="155">
        <f t="shared" si="14"/>
        <v>4599</v>
      </c>
      <c r="K58" s="155">
        <f t="shared" si="14"/>
        <v>3361.5</v>
      </c>
      <c r="L58" s="155">
        <f t="shared" si="14"/>
        <v>2439</v>
      </c>
      <c r="M58" s="155">
        <f t="shared" si="14"/>
        <v>3013.2299999999959</v>
      </c>
      <c r="N58" s="155">
        <f t="shared" si="14"/>
        <v>2865.9327272727255</v>
      </c>
      <c r="O58" s="156">
        <f t="shared" si="4"/>
        <v>44112.812727272722</v>
      </c>
    </row>
    <row r="59" spans="2:15" ht="15" hidden="1" customHeight="1"/>
    <row r="60" spans="2:15" ht="15" hidden="1" customHeight="1">
      <c r="B60" s="45" t="s">
        <v>85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</row>
    <row r="61" spans="2:15" ht="15" hidden="1" customHeight="1">
      <c r="B61" s="129" t="s">
        <v>57</v>
      </c>
      <c r="C61" s="125" t="s">
        <v>72</v>
      </c>
      <c r="D61" s="125" t="s">
        <v>73</v>
      </c>
      <c r="E61" s="125" t="s">
        <v>74</v>
      </c>
      <c r="F61" s="125" t="s">
        <v>75</v>
      </c>
      <c r="G61" s="125" t="s">
        <v>76</v>
      </c>
      <c r="H61" s="125" t="s">
        <v>77</v>
      </c>
      <c r="I61" s="125" t="s">
        <v>78</v>
      </c>
      <c r="J61" s="125" t="s">
        <v>79</v>
      </c>
      <c r="K61" s="125" t="s">
        <v>80</v>
      </c>
      <c r="L61" s="125" t="s">
        <v>81</v>
      </c>
      <c r="M61" s="125" t="s">
        <v>82</v>
      </c>
      <c r="N61" s="125" t="s">
        <v>83</v>
      </c>
      <c r="O61" s="126" t="s">
        <v>84</v>
      </c>
    </row>
    <row r="62" spans="2:15" ht="15" hidden="1" customHeight="1">
      <c r="B62" s="127" t="s">
        <v>58</v>
      </c>
      <c r="C62" s="148">
        <f t="shared" ref="C62:C72" si="15">C3*Q17</f>
        <v>2600</v>
      </c>
      <c r="D62" s="149">
        <f t="shared" ref="D62:D72" si="16">D3*R17</f>
        <v>1048</v>
      </c>
      <c r="E62" s="149">
        <f t="shared" ref="E62:E72" si="17">E3*S17</f>
        <v>3694.2</v>
      </c>
      <c r="F62" s="149">
        <f t="shared" ref="F62:F72" si="18">F3*T17</f>
        <v>3528.2666666666619</v>
      </c>
      <c r="G62" s="149">
        <f t="shared" ref="G62:G72" si="19">G3*U17</f>
        <v>3694.2</v>
      </c>
      <c r="H62" s="149">
        <f t="shared" ref="H62:H72" si="20">H3*V17</f>
        <v>2899.4666666666621</v>
      </c>
      <c r="I62" s="149">
        <f t="shared" ref="I62:I72" si="21">I3*W17</f>
        <v>1687.2800000000002</v>
      </c>
      <c r="J62" s="149">
        <f t="shared" ref="J62:J72" si="22">J3*X17</f>
        <v>3694.2</v>
      </c>
      <c r="K62" s="149">
        <f t="shared" ref="K62:K72" si="23">K3*Y17</f>
        <v>2698.6</v>
      </c>
      <c r="L62" s="149">
        <f t="shared" ref="L62:L72" si="24">L3*Z17</f>
        <v>1965</v>
      </c>
      <c r="M62" s="149">
        <f t="shared" ref="M62:M72" si="25">M3*AA17</f>
        <v>2730.971555555554</v>
      </c>
      <c r="N62" s="149">
        <f t="shared" ref="N62:N72" si="26">N3*AB17</f>
        <v>2726.9806868686915</v>
      </c>
      <c r="O62" s="150">
        <f>SUM(C62:N62)</f>
        <v>32967.165575757572</v>
      </c>
    </row>
    <row r="63" spans="2:15" ht="15" hidden="1" customHeight="1">
      <c r="B63" s="127" t="s">
        <v>59</v>
      </c>
      <c r="C63" s="151">
        <f t="shared" si="15"/>
        <v>1152.8</v>
      </c>
      <c r="D63" s="152">
        <f t="shared" si="16"/>
        <v>1834</v>
      </c>
      <c r="E63" s="152">
        <f t="shared" si="17"/>
        <v>1755.3999999999999</v>
      </c>
      <c r="F63" s="152">
        <f t="shared" si="18"/>
        <v>2183.3333333333376</v>
      </c>
      <c r="G63" s="152">
        <f t="shared" si="19"/>
        <v>1755.3999999999999</v>
      </c>
      <c r="H63" s="152">
        <f t="shared" si="20"/>
        <v>1362.3999999999999</v>
      </c>
      <c r="I63" s="152">
        <f t="shared" si="21"/>
        <v>783.38</v>
      </c>
      <c r="J63" s="152">
        <f t="shared" si="22"/>
        <v>1755.3999999999999</v>
      </c>
      <c r="K63" s="152">
        <f t="shared" si="23"/>
        <v>1283.8</v>
      </c>
      <c r="L63" s="152">
        <f t="shared" si="24"/>
        <v>917</v>
      </c>
      <c r="M63" s="152">
        <f t="shared" si="25"/>
        <v>1126.0759999999998</v>
      </c>
      <c r="N63" s="152">
        <f t="shared" si="26"/>
        <v>1062.0368484848477</v>
      </c>
      <c r="O63" s="153">
        <f t="shared" ref="O63:O73" si="27">SUM(C63:N63)</f>
        <v>16971.026181818183</v>
      </c>
    </row>
    <row r="64" spans="2:15" ht="15" hidden="1" customHeight="1">
      <c r="B64" s="127" t="s">
        <v>60</v>
      </c>
      <c r="C64" s="151">
        <f t="shared" si="15"/>
        <v>2515.1999999999998</v>
      </c>
      <c r="D64" s="152">
        <f t="shared" si="16"/>
        <v>4034.7999999999997</v>
      </c>
      <c r="E64" s="152">
        <f t="shared" si="17"/>
        <v>3772.7999999999997</v>
      </c>
      <c r="F64" s="152">
        <f t="shared" si="18"/>
        <v>4698.5333333333383</v>
      </c>
      <c r="G64" s="152">
        <f t="shared" si="19"/>
        <v>3772.7999999999997</v>
      </c>
      <c r="H64" s="152">
        <f t="shared" si="20"/>
        <v>2934.4</v>
      </c>
      <c r="I64" s="152">
        <f t="shared" si="21"/>
        <v>1687.2800000000002</v>
      </c>
      <c r="J64" s="152">
        <f t="shared" si="22"/>
        <v>3772.7999999999997</v>
      </c>
      <c r="K64" s="152">
        <f t="shared" si="23"/>
        <v>2777.2</v>
      </c>
      <c r="L64" s="152">
        <f t="shared" si="24"/>
        <v>2017.3999999999999</v>
      </c>
      <c r="M64" s="152">
        <f t="shared" si="25"/>
        <v>2426.4693333333248</v>
      </c>
      <c r="N64" s="152">
        <f t="shared" si="26"/>
        <v>2286.1326060606011</v>
      </c>
      <c r="O64" s="153">
        <f t="shared" si="27"/>
        <v>36695.815272727268</v>
      </c>
    </row>
    <row r="65" spans="2:15" ht="15" hidden="1" customHeight="1">
      <c r="B65" s="127" t="s">
        <v>61</v>
      </c>
      <c r="C65" s="151">
        <f t="shared" si="15"/>
        <v>104.8</v>
      </c>
      <c r="D65" s="152">
        <f t="shared" si="16"/>
        <v>209.6</v>
      </c>
      <c r="E65" s="152">
        <f t="shared" si="17"/>
        <v>183.4</v>
      </c>
      <c r="F65" s="152">
        <f t="shared" si="18"/>
        <v>244.53333333333376</v>
      </c>
      <c r="G65" s="152">
        <f t="shared" si="19"/>
        <v>183.4</v>
      </c>
      <c r="H65" s="152">
        <f t="shared" si="20"/>
        <v>139.73333333333377</v>
      </c>
      <c r="I65" s="152">
        <f t="shared" si="21"/>
        <v>60.259999999999991</v>
      </c>
      <c r="J65" s="152">
        <f t="shared" si="22"/>
        <v>183.4</v>
      </c>
      <c r="K65" s="152">
        <f t="shared" si="23"/>
        <v>131</v>
      </c>
      <c r="L65" s="152">
        <f t="shared" si="24"/>
        <v>104.8</v>
      </c>
      <c r="M65" s="152">
        <f t="shared" si="25"/>
        <v>116.26977777777782</v>
      </c>
      <c r="N65" s="152">
        <f t="shared" si="26"/>
        <v>109.32016161616168</v>
      </c>
      <c r="O65" s="153">
        <f t="shared" si="27"/>
        <v>1770.5166060606068</v>
      </c>
    </row>
    <row r="66" spans="2:15" ht="15" hidden="1" customHeight="1">
      <c r="B66" s="127" t="s">
        <v>62</v>
      </c>
      <c r="C66" s="151">
        <f t="shared" si="15"/>
        <v>838.4</v>
      </c>
      <c r="D66" s="152">
        <f t="shared" si="16"/>
        <v>1310</v>
      </c>
      <c r="E66" s="152">
        <f t="shared" si="17"/>
        <v>1257.5999999999999</v>
      </c>
      <c r="F66" s="152">
        <f t="shared" si="18"/>
        <v>1554.5333333333376</v>
      </c>
      <c r="G66" s="152">
        <f t="shared" si="19"/>
        <v>1257.5999999999999</v>
      </c>
      <c r="H66" s="152">
        <f t="shared" si="20"/>
        <v>978.13333333333378</v>
      </c>
      <c r="I66" s="152">
        <f t="shared" si="21"/>
        <v>542.33999999999992</v>
      </c>
      <c r="J66" s="152">
        <f t="shared" si="22"/>
        <v>1257.5999999999999</v>
      </c>
      <c r="K66" s="152">
        <f t="shared" si="23"/>
        <v>917</v>
      </c>
      <c r="L66" s="152">
        <f t="shared" si="24"/>
        <v>655</v>
      </c>
      <c r="M66" s="152">
        <f t="shared" si="25"/>
        <v>799.56577777777704</v>
      </c>
      <c r="N66" s="152">
        <f t="shared" si="26"/>
        <v>752.79216161616148</v>
      </c>
      <c r="O66" s="153">
        <f t="shared" si="27"/>
        <v>12120.56460606061</v>
      </c>
    </row>
    <row r="67" spans="2:15" ht="15" hidden="1" customHeight="1">
      <c r="B67" s="127" t="s">
        <v>63</v>
      </c>
      <c r="C67" s="151">
        <f t="shared" si="15"/>
        <v>2567.6</v>
      </c>
      <c r="D67" s="152">
        <f t="shared" si="16"/>
        <v>4139.5999999999995</v>
      </c>
      <c r="E67" s="152">
        <f t="shared" si="17"/>
        <v>3903.7999999999997</v>
      </c>
      <c r="F67" s="152">
        <f t="shared" si="18"/>
        <v>4873.2</v>
      </c>
      <c r="G67" s="152">
        <f t="shared" si="19"/>
        <v>3903.7999999999997</v>
      </c>
      <c r="H67" s="152">
        <f t="shared" si="20"/>
        <v>3030.4666666666621</v>
      </c>
      <c r="I67" s="152">
        <f t="shared" si="21"/>
        <v>1747.54</v>
      </c>
      <c r="J67" s="152">
        <f t="shared" si="22"/>
        <v>3903.7999999999997</v>
      </c>
      <c r="K67" s="152">
        <f t="shared" si="23"/>
        <v>2855.7999999999997</v>
      </c>
      <c r="L67" s="152">
        <f t="shared" si="24"/>
        <v>2069.7999999999997</v>
      </c>
      <c r="M67" s="152">
        <f t="shared" si="25"/>
        <v>2508.9702222222163</v>
      </c>
      <c r="N67" s="152">
        <f t="shared" si="26"/>
        <v>2365.2301414141389</v>
      </c>
      <c r="O67" s="153">
        <f t="shared" si="27"/>
        <v>37869.607030303021</v>
      </c>
    </row>
    <row r="68" spans="2:15" ht="15" hidden="1" customHeight="1">
      <c r="B68" s="127" t="s">
        <v>64</v>
      </c>
      <c r="C68" s="151">
        <f t="shared" si="15"/>
        <v>1729.2</v>
      </c>
      <c r="D68" s="152">
        <f t="shared" si="16"/>
        <v>2724.7999999999997</v>
      </c>
      <c r="E68" s="152">
        <f t="shared" si="17"/>
        <v>2593.7999999999997</v>
      </c>
      <c r="F68" s="152">
        <f t="shared" si="18"/>
        <v>3213.8666666666622</v>
      </c>
      <c r="G68" s="152">
        <f t="shared" si="19"/>
        <v>2593.7999999999997</v>
      </c>
      <c r="H68" s="152">
        <f t="shared" si="20"/>
        <v>2017.3999999999999</v>
      </c>
      <c r="I68" s="152">
        <f t="shared" si="21"/>
        <v>1144.94</v>
      </c>
      <c r="J68" s="152">
        <f t="shared" si="22"/>
        <v>2593.7999999999997</v>
      </c>
      <c r="K68" s="152">
        <f t="shared" si="23"/>
        <v>1886.3999999999999</v>
      </c>
      <c r="L68" s="152">
        <f t="shared" si="24"/>
        <v>1362.3999999999999</v>
      </c>
      <c r="M68" s="152">
        <f t="shared" si="25"/>
        <v>1654.268</v>
      </c>
      <c r="N68" s="152">
        <f t="shared" si="26"/>
        <v>1557.5820606060613</v>
      </c>
      <c r="O68" s="153">
        <f t="shared" si="27"/>
        <v>25072.256727272725</v>
      </c>
    </row>
    <row r="69" spans="2:15" ht="15" hidden="1" customHeight="1">
      <c r="B69" s="127" t="s">
        <v>65</v>
      </c>
      <c r="C69" s="151">
        <f t="shared" si="15"/>
        <v>1938.8</v>
      </c>
      <c r="D69" s="152">
        <f t="shared" si="16"/>
        <v>3144</v>
      </c>
      <c r="E69" s="152">
        <f t="shared" si="17"/>
        <v>2934.4</v>
      </c>
      <c r="F69" s="152">
        <f t="shared" si="18"/>
        <v>3668</v>
      </c>
      <c r="G69" s="152">
        <f t="shared" si="19"/>
        <v>2934.4</v>
      </c>
      <c r="H69" s="152">
        <f t="shared" si="20"/>
        <v>2279.4</v>
      </c>
      <c r="I69" s="152">
        <f t="shared" si="21"/>
        <v>1325.72</v>
      </c>
      <c r="J69" s="152">
        <f t="shared" si="22"/>
        <v>2934.4</v>
      </c>
      <c r="K69" s="152">
        <f t="shared" si="23"/>
        <v>2148.4</v>
      </c>
      <c r="L69" s="152">
        <f t="shared" si="24"/>
        <v>1572</v>
      </c>
      <c r="M69" s="152">
        <f t="shared" si="25"/>
        <v>1889.5440000000001</v>
      </c>
      <c r="N69" s="152">
        <f t="shared" si="26"/>
        <v>1780.7425454545396</v>
      </c>
      <c r="O69" s="153">
        <f t="shared" si="27"/>
        <v>28549.806545454547</v>
      </c>
    </row>
    <row r="70" spans="2:15" ht="15" hidden="1" customHeight="1">
      <c r="B70" s="127" t="s">
        <v>66</v>
      </c>
      <c r="C70" s="151">
        <f t="shared" si="15"/>
        <v>2515.1999999999998</v>
      </c>
      <c r="D70" s="152">
        <f t="shared" si="16"/>
        <v>4034.7999999999997</v>
      </c>
      <c r="E70" s="152">
        <f t="shared" si="17"/>
        <v>3799</v>
      </c>
      <c r="F70" s="152">
        <f t="shared" si="18"/>
        <v>4733.4666666666617</v>
      </c>
      <c r="G70" s="152">
        <f t="shared" si="19"/>
        <v>3799</v>
      </c>
      <c r="H70" s="152">
        <f t="shared" si="20"/>
        <v>2951.8666666666622</v>
      </c>
      <c r="I70" s="152">
        <f t="shared" si="21"/>
        <v>1747.54</v>
      </c>
      <c r="J70" s="152">
        <f t="shared" si="22"/>
        <v>3799</v>
      </c>
      <c r="K70" s="152">
        <f t="shared" si="23"/>
        <v>2777.2</v>
      </c>
      <c r="L70" s="152">
        <f t="shared" si="24"/>
        <v>2017.3999999999999</v>
      </c>
      <c r="M70" s="152">
        <f t="shared" si="25"/>
        <v>2447.8368888888785</v>
      </c>
      <c r="N70" s="152">
        <f t="shared" si="26"/>
        <v>2307.907717171709</v>
      </c>
      <c r="O70" s="153">
        <f t="shared" si="27"/>
        <v>36930.217939393908</v>
      </c>
    </row>
    <row r="71" spans="2:15" ht="15" hidden="1" customHeight="1">
      <c r="B71" s="127" t="s">
        <v>67</v>
      </c>
      <c r="C71" s="151">
        <f t="shared" si="15"/>
        <v>209.6</v>
      </c>
      <c r="D71" s="152">
        <f t="shared" si="16"/>
        <v>366.8</v>
      </c>
      <c r="E71" s="152">
        <f t="shared" si="17"/>
        <v>340.59999999999997</v>
      </c>
      <c r="F71" s="152">
        <f t="shared" si="18"/>
        <v>436.66666666666623</v>
      </c>
      <c r="G71" s="152">
        <f t="shared" si="19"/>
        <v>340.59999999999997</v>
      </c>
      <c r="H71" s="152">
        <f t="shared" si="20"/>
        <v>262</v>
      </c>
      <c r="I71" s="152">
        <f t="shared" si="21"/>
        <v>120.51999999999998</v>
      </c>
      <c r="J71" s="152">
        <f t="shared" si="22"/>
        <v>340.59999999999997</v>
      </c>
      <c r="K71" s="152">
        <f t="shared" si="23"/>
        <v>235.79999999999998</v>
      </c>
      <c r="L71" s="152">
        <f t="shared" si="24"/>
        <v>183.4</v>
      </c>
      <c r="M71" s="152">
        <f t="shared" si="25"/>
        <v>210.99733333333248</v>
      </c>
      <c r="N71" s="152">
        <f t="shared" si="26"/>
        <v>197.78618181818157</v>
      </c>
      <c r="O71" s="153">
        <f t="shared" si="27"/>
        <v>3245.3701818181798</v>
      </c>
    </row>
    <row r="72" spans="2:15" ht="15" hidden="1" customHeight="1">
      <c r="B72" s="127" t="s">
        <v>68</v>
      </c>
      <c r="C72" s="151">
        <f t="shared" si="15"/>
        <v>1676.8</v>
      </c>
      <c r="D72" s="152">
        <f t="shared" si="16"/>
        <v>2672.4</v>
      </c>
      <c r="E72" s="152">
        <f t="shared" si="17"/>
        <v>2541.4</v>
      </c>
      <c r="F72" s="152">
        <f t="shared" si="18"/>
        <v>3161.4666666666621</v>
      </c>
      <c r="G72" s="152">
        <f t="shared" si="19"/>
        <v>2541.4</v>
      </c>
      <c r="H72" s="152">
        <f t="shared" si="20"/>
        <v>1973.7333333333377</v>
      </c>
      <c r="I72" s="152">
        <f t="shared" si="21"/>
        <v>1144.94</v>
      </c>
      <c r="J72" s="152">
        <f t="shared" si="22"/>
        <v>2541.4</v>
      </c>
      <c r="K72" s="152">
        <f t="shared" si="23"/>
        <v>1860.2</v>
      </c>
      <c r="L72" s="152">
        <f t="shared" si="24"/>
        <v>1336.2</v>
      </c>
      <c r="M72" s="152">
        <f t="shared" si="25"/>
        <v>1632.7257777777836</v>
      </c>
      <c r="N72" s="152">
        <f t="shared" si="26"/>
        <v>1539.5861010101066</v>
      </c>
      <c r="O72" s="153">
        <f t="shared" si="27"/>
        <v>24622.251878787894</v>
      </c>
    </row>
    <row r="73" spans="2:15" ht="15" hidden="1" customHeight="1">
      <c r="B73" s="128" t="s">
        <v>40</v>
      </c>
      <c r="C73" s="154">
        <f>SUM(C62:C72)</f>
        <v>17848.400000000001</v>
      </c>
      <c r="D73" s="155">
        <f t="shared" ref="D73" si="28">SUM(D62:D72)</f>
        <v>25518.799999999999</v>
      </c>
      <c r="E73" s="155">
        <f t="shared" ref="E73" si="29">SUM(E62:E72)</f>
        <v>26776.400000000001</v>
      </c>
      <c r="F73" s="155">
        <f t="shared" ref="F73" si="30">SUM(F62:F72)</f>
        <v>32295.866666666661</v>
      </c>
      <c r="G73" s="155">
        <f t="shared" ref="G73" si="31">SUM(G62:G72)</f>
        <v>26776.400000000001</v>
      </c>
      <c r="H73" s="155">
        <f t="shared" ref="H73" si="32">SUM(H62:H72)</f>
        <v>20828.999999999989</v>
      </c>
      <c r="I73" s="155">
        <f t="shared" ref="I73" si="33">SUM(I62:I72)</f>
        <v>11991.74</v>
      </c>
      <c r="J73" s="155">
        <f t="shared" ref="J73" si="34">SUM(J62:J72)</f>
        <v>26776.400000000001</v>
      </c>
      <c r="K73" s="155">
        <f t="shared" ref="K73" si="35">SUM(K62:K72)</f>
        <v>19571.399999999998</v>
      </c>
      <c r="L73" s="155">
        <f t="shared" ref="L73" si="36">SUM(L62:L72)</f>
        <v>14200.4</v>
      </c>
      <c r="M73" s="155">
        <f t="shared" ref="M73" si="37">SUM(M62:M72)</f>
        <v>17543.694666666644</v>
      </c>
      <c r="N73" s="155">
        <f t="shared" ref="N73" si="38">SUM(N62:N72)</f>
        <v>16686.097212121196</v>
      </c>
      <c r="O73" s="156">
        <f t="shared" si="27"/>
        <v>256814.5985454545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B89"/>
  <sheetViews>
    <sheetView showGridLines="0" zoomScaleNormal="100" workbookViewId="0">
      <selection activeCell="C5" sqref="C5"/>
    </sheetView>
  </sheetViews>
  <sheetFormatPr defaultColWidth="19" defaultRowHeight="15" customHeight="1"/>
  <cols>
    <col min="1" max="1" width="2.6640625" style="14" customWidth="1"/>
    <col min="2" max="2" width="11.44140625" style="14" customWidth="1"/>
    <col min="3" max="14" width="8.5546875" style="14" customWidth="1"/>
    <col min="15" max="15" width="4.33203125" style="14" customWidth="1"/>
    <col min="16" max="16" width="11.44140625" style="14" customWidth="1"/>
    <col min="17" max="28" width="8.5546875" style="14" customWidth="1"/>
    <col min="29" max="29" width="10.6640625" style="14" customWidth="1"/>
    <col min="30" max="16384" width="19" style="14"/>
  </cols>
  <sheetData>
    <row r="1" spans="2:14" s="13" customFormat="1" ht="37.5" customHeight="1">
      <c r="B1" s="1" t="s">
        <v>86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147" customFormat="1" ht="15" customHeight="1">
      <c r="B2" s="114" t="s">
        <v>57</v>
      </c>
      <c r="C2" s="115" t="s">
        <v>1</v>
      </c>
      <c r="D2" s="115" t="s">
        <v>2</v>
      </c>
      <c r="E2" s="115" t="s">
        <v>3</v>
      </c>
      <c r="F2" s="115" t="s">
        <v>4</v>
      </c>
      <c r="G2" s="115" t="s">
        <v>5</v>
      </c>
      <c r="H2" s="115" t="s">
        <v>6</v>
      </c>
      <c r="I2" s="115" t="s">
        <v>7</v>
      </c>
      <c r="J2" s="115" t="s">
        <v>8</v>
      </c>
      <c r="K2" s="115" t="s">
        <v>9</v>
      </c>
      <c r="L2" s="115" t="s">
        <v>10</v>
      </c>
      <c r="M2" s="115" t="s">
        <v>11</v>
      </c>
      <c r="N2" s="116" t="s">
        <v>12</v>
      </c>
    </row>
    <row r="3" spans="2:14" ht="15" customHeight="1">
      <c r="B3" s="117" t="s">
        <v>87</v>
      </c>
      <c r="C3" s="15">
        <v>50</v>
      </c>
      <c r="D3" s="16">
        <v>20</v>
      </c>
      <c r="E3" s="16">
        <v>141</v>
      </c>
      <c r="F3" s="16">
        <v>50</v>
      </c>
      <c r="G3" s="16">
        <v>100.333333333333</v>
      </c>
      <c r="H3" s="16">
        <v>115.333333333333</v>
      </c>
      <c r="I3" s="16">
        <v>130.333333333333</v>
      </c>
      <c r="J3" s="16">
        <v>141</v>
      </c>
      <c r="K3" s="16">
        <v>103</v>
      </c>
      <c r="L3" s="16">
        <v>75</v>
      </c>
      <c r="M3" s="16">
        <v>65</v>
      </c>
      <c r="N3" s="130">
        <v>47</v>
      </c>
    </row>
    <row r="4" spans="2:14" ht="15" customHeight="1">
      <c r="B4" s="117" t="s">
        <v>88</v>
      </c>
      <c r="C4" s="19">
        <v>22</v>
      </c>
      <c r="D4" s="20">
        <v>35</v>
      </c>
      <c r="E4" s="20">
        <v>67</v>
      </c>
      <c r="F4" s="20">
        <v>22</v>
      </c>
      <c r="G4" s="20">
        <v>28.3333333333333</v>
      </c>
      <c r="H4" s="20">
        <v>21.8333333333333</v>
      </c>
      <c r="I4" s="20">
        <v>15.3333333333333</v>
      </c>
      <c r="J4" s="20">
        <v>67</v>
      </c>
      <c r="K4" s="20">
        <v>49</v>
      </c>
      <c r="L4" s="20">
        <v>35</v>
      </c>
      <c r="M4" s="20">
        <v>31</v>
      </c>
      <c r="N4" s="131">
        <v>22</v>
      </c>
    </row>
    <row r="5" spans="2:14" ht="15" customHeight="1">
      <c r="B5" s="117" t="s">
        <v>89</v>
      </c>
      <c r="C5" s="19">
        <v>48</v>
      </c>
      <c r="D5" s="20">
        <v>77</v>
      </c>
      <c r="E5" s="20">
        <v>144</v>
      </c>
      <c r="F5" s="20">
        <v>123</v>
      </c>
      <c r="G5" s="20">
        <v>160.666666666667</v>
      </c>
      <c r="H5" s="20">
        <v>183.666666666667</v>
      </c>
      <c r="I5" s="20">
        <v>206.666666666667</v>
      </c>
      <c r="J5" s="20">
        <v>144</v>
      </c>
      <c r="K5" s="20">
        <v>106</v>
      </c>
      <c r="L5" s="20">
        <v>77</v>
      </c>
      <c r="M5" s="20">
        <v>67</v>
      </c>
      <c r="N5" s="131">
        <v>48</v>
      </c>
    </row>
    <row r="6" spans="2:14" ht="15" customHeight="1">
      <c r="B6" s="117" t="s">
        <v>90</v>
      </c>
      <c r="C6" s="19">
        <v>2</v>
      </c>
      <c r="D6" s="20">
        <v>4</v>
      </c>
      <c r="E6" s="20">
        <v>7</v>
      </c>
      <c r="F6" s="20">
        <v>4</v>
      </c>
      <c r="G6" s="20">
        <v>5</v>
      </c>
      <c r="H6" s="20">
        <v>5</v>
      </c>
      <c r="I6" s="20">
        <v>5</v>
      </c>
      <c r="J6" s="20">
        <v>7</v>
      </c>
      <c r="K6" s="20">
        <v>5</v>
      </c>
      <c r="L6" s="20">
        <v>4</v>
      </c>
      <c r="M6" s="20">
        <v>3</v>
      </c>
      <c r="N6" s="131">
        <v>2</v>
      </c>
    </row>
    <row r="7" spans="2:14" ht="15" customHeight="1">
      <c r="B7" s="117" t="s">
        <v>91</v>
      </c>
      <c r="C7" s="19">
        <v>16</v>
      </c>
      <c r="D7" s="20">
        <v>25</v>
      </c>
      <c r="E7" s="20">
        <v>48</v>
      </c>
      <c r="F7" s="20">
        <v>16</v>
      </c>
      <c r="G7" s="20">
        <v>20.6666666666667</v>
      </c>
      <c r="H7" s="20">
        <v>16.1666666666667</v>
      </c>
      <c r="I7" s="20">
        <v>11.6666666666667</v>
      </c>
      <c r="J7" s="20">
        <v>48</v>
      </c>
      <c r="K7" s="20">
        <v>35</v>
      </c>
      <c r="L7" s="20">
        <v>25</v>
      </c>
      <c r="M7" s="20">
        <v>22</v>
      </c>
      <c r="N7" s="131">
        <v>16</v>
      </c>
    </row>
    <row r="8" spans="2:14" ht="15" customHeight="1">
      <c r="B8" s="117" t="s">
        <v>92</v>
      </c>
      <c r="C8" s="19">
        <v>49</v>
      </c>
      <c r="D8" s="20">
        <v>79</v>
      </c>
      <c r="E8" s="20">
        <v>149</v>
      </c>
      <c r="F8" s="20">
        <v>143</v>
      </c>
      <c r="G8" s="20">
        <v>187.666666666667</v>
      </c>
      <c r="H8" s="20">
        <v>219.666666666667</v>
      </c>
      <c r="I8" s="20">
        <v>251.666666666667</v>
      </c>
      <c r="J8" s="20">
        <v>149</v>
      </c>
      <c r="K8" s="20">
        <v>109</v>
      </c>
      <c r="L8" s="20">
        <v>79</v>
      </c>
      <c r="M8" s="20">
        <v>69</v>
      </c>
      <c r="N8" s="131">
        <v>49</v>
      </c>
    </row>
    <row r="9" spans="2:14" ht="15" customHeight="1">
      <c r="B9" s="117" t="s">
        <v>93</v>
      </c>
      <c r="C9" s="19">
        <v>33</v>
      </c>
      <c r="D9" s="20">
        <v>52</v>
      </c>
      <c r="E9" s="20">
        <v>99</v>
      </c>
      <c r="F9" s="20">
        <v>33</v>
      </c>
      <c r="G9" s="20">
        <v>42.3333333333333</v>
      </c>
      <c r="H9" s="20">
        <v>32.8333333333333</v>
      </c>
      <c r="I9" s="20">
        <v>23.3333333333333</v>
      </c>
      <c r="J9" s="20">
        <v>99</v>
      </c>
      <c r="K9" s="20">
        <v>72</v>
      </c>
      <c r="L9" s="20">
        <v>52</v>
      </c>
      <c r="M9" s="20">
        <v>46</v>
      </c>
      <c r="N9" s="131">
        <v>33</v>
      </c>
    </row>
    <row r="10" spans="2:14" ht="15" customHeight="1">
      <c r="B10" s="117" t="s">
        <v>94</v>
      </c>
      <c r="C10" s="19">
        <v>37</v>
      </c>
      <c r="D10" s="20">
        <v>60</v>
      </c>
      <c r="E10" s="20">
        <v>112</v>
      </c>
      <c r="F10" s="20">
        <v>37</v>
      </c>
      <c r="G10" s="20">
        <v>46.6666666666667</v>
      </c>
      <c r="H10" s="20">
        <v>35.1666666666667</v>
      </c>
      <c r="I10" s="20">
        <v>23.666666666666799</v>
      </c>
      <c r="J10" s="20">
        <v>112</v>
      </c>
      <c r="K10" s="20">
        <v>82</v>
      </c>
      <c r="L10" s="20">
        <v>60</v>
      </c>
      <c r="M10" s="20">
        <v>52</v>
      </c>
      <c r="N10" s="131">
        <v>37</v>
      </c>
    </row>
    <row r="11" spans="2:14" ht="15" customHeight="1">
      <c r="B11" s="117" t="s">
        <v>95</v>
      </c>
      <c r="C11" s="19">
        <v>48</v>
      </c>
      <c r="D11" s="20">
        <v>77</v>
      </c>
      <c r="E11" s="20">
        <v>145</v>
      </c>
      <c r="F11" s="20">
        <v>183</v>
      </c>
      <c r="G11" s="20">
        <v>241</v>
      </c>
      <c r="H11" s="20">
        <v>294</v>
      </c>
      <c r="I11" s="20">
        <v>347</v>
      </c>
      <c r="J11" s="20">
        <v>145</v>
      </c>
      <c r="K11" s="20">
        <v>106</v>
      </c>
      <c r="L11" s="20">
        <v>77</v>
      </c>
      <c r="M11" s="20">
        <v>68</v>
      </c>
      <c r="N11" s="131">
        <v>48</v>
      </c>
    </row>
    <row r="12" spans="2:14" ht="15" customHeight="1">
      <c r="B12" s="117" t="s">
        <v>96</v>
      </c>
      <c r="C12" s="19">
        <v>4</v>
      </c>
      <c r="D12" s="20">
        <v>7</v>
      </c>
      <c r="E12" s="20">
        <v>13</v>
      </c>
      <c r="F12" s="20">
        <v>4</v>
      </c>
      <c r="G12" s="20">
        <v>5</v>
      </c>
      <c r="H12" s="20">
        <v>3.5</v>
      </c>
      <c r="I12" s="20">
        <v>2</v>
      </c>
      <c r="J12" s="20">
        <v>13</v>
      </c>
      <c r="K12" s="20">
        <v>9</v>
      </c>
      <c r="L12" s="20">
        <v>7</v>
      </c>
      <c r="M12" s="20">
        <v>6</v>
      </c>
      <c r="N12" s="131">
        <v>4</v>
      </c>
    </row>
    <row r="13" spans="2:14" ht="15" customHeight="1">
      <c r="B13" s="117" t="s">
        <v>97</v>
      </c>
      <c r="C13" s="19">
        <v>35.285714285714299</v>
      </c>
      <c r="D13" s="20">
        <v>56.857142857142897</v>
      </c>
      <c r="E13" s="20">
        <v>106.857142857143</v>
      </c>
      <c r="F13" s="20">
        <v>98</v>
      </c>
      <c r="G13" s="20">
        <v>128.38095238095201</v>
      </c>
      <c r="H13" s="20">
        <v>148.95238095238099</v>
      </c>
      <c r="I13" s="20">
        <v>169.52380952381</v>
      </c>
      <c r="J13" s="20">
        <v>106.857142857143</v>
      </c>
      <c r="K13" s="20">
        <v>77.857142857142904</v>
      </c>
      <c r="L13" s="20">
        <v>56.857142857142897</v>
      </c>
      <c r="M13" s="20">
        <v>50</v>
      </c>
      <c r="N13" s="131">
        <v>35.285714285714299</v>
      </c>
    </row>
    <row r="14" spans="2:14" ht="15" customHeight="1">
      <c r="B14" s="117" t="s">
        <v>98</v>
      </c>
      <c r="C14" s="19">
        <v>37.357142857142897</v>
      </c>
      <c r="D14" s="20">
        <v>60.214285714285801</v>
      </c>
      <c r="E14" s="20">
        <v>113.107142857143</v>
      </c>
      <c r="F14" s="20">
        <v>59</v>
      </c>
      <c r="G14" s="20">
        <v>76.226190476190496</v>
      </c>
      <c r="H14" s="20">
        <v>75.619047619047606</v>
      </c>
      <c r="I14" s="20">
        <v>75.011904761904702</v>
      </c>
      <c r="J14" s="20">
        <v>113.107142857143</v>
      </c>
      <c r="K14" s="20">
        <v>82.392857142857196</v>
      </c>
      <c r="L14" s="20">
        <v>60.214285714285801</v>
      </c>
      <c r="M14" s="20">
        <v>53</v>
      </c>
      <c r="N14" s="131">
        <v>37.357142857142897</v>
      </c>
    </row>
    <row r="15" spans="2:14" ht="15" customHeight="1">
      <c r="B15" s="117" t="s">
        <v>99</v>
      </c>
      <c r="C15" s="19">
        <v>39.428571428571402</v>
      </c>
      <c r="D15" s="20">
        <v>63.571428571428598</v>
      </c>
      <c r="E15" s="20">
        <v>119.357142857143</v>
      </c>
      <c r="F15" s="20">
        <v>82</v>
      </c>
      <c r="G15" s="20">
        <v>106.738095238095</v>
      </c>
      <c r="H15" s="20">
        <v>115.95238095238101</v>
      </c>
      <c r="I15" s="20">
        <v>125.166666666667</v>
      </c>
      <c r="J15" s="20">
        <v>119.357142857143</v>
      </c>
      <c r="K15" s="20">
        <v>86.928571428571402</v>
      </c>
      <c r="L15" s="20">
        <v>63.571428571428598</v>
      </c>
      <c r="M15" s="20">
        <v>56</v>
      </c>
      <c r="N15" s="131">
        <v>39.428571428571402</v>
      </c>
    </row>
    <row r="16" spans="2:14" ht="15" customHeight="1">
      <c r="B16" s="118" t="s">
        <v>100</v>
      </c>
      <c r="C16" s="23">
        <v>32</v>
      </c>
      <c r="D16" s="24">
        <v>51</v>
      </c>
      <c r="E16" s="24">
        <v>97</v>
      </c>
      <c r="F16" s="24">
        <v>32</v>
      </c>
      <c r="G16" s="24">
        <v>41</v>
      </c>
      <c r="H16" s="24">
        <v>31.5</v>
      </c>
      <c r="I16" s="24">
        <v>22</v>
      </c>
      <c r="J16" s="24">
        <v>97</v>
      </c>
      <c r="K16" s="24">
        <v>71</v>
      </c>
      <c r="L16" s="24">
        <v>51</v>
      </c>
      <c r="M16" s="24">
        <v>45</v>
      </c>
      <c r="N16" s="132">
        <v>32</v>
      </c>
    </row>
    <row r="18" spans="2:28" s="13" customFormat="1" ht="30" customHeight="1">
      <c r="B18" s="1" t="s">
        <v>101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P18" s="1" t="s">
        <v>102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s="147" customFormat="1" ht="15" customHeight="1">
      <c r="B19" s="142" t="s">
        <v>57</v>
      </c>
      <c r="C19" s="120" t="str">
        <f>+C2</f>
        <v>Oct FY25</v>
      </c>
      <c r="D19" s="120" t="str">
        <f t="shared" ref="D19:N19" si="0">+D2</f>
        <v>Nov FY25</v>
      </c>
      <c r="E19" s="120" t="str">
        <f t="shared" si="0"/>
        <v>Dec FY25</v>
      </c>
      <c r="F19" s="120" t="str">
        <f t="shared" si="0"/>
        <v>Jan FY25</v>
      </c>
      <c r="G19" s="120" t="str">
        <f t="shared" si="0"/>
        <v>Feb FY25</v>
      </c>
      <c r="H19" s="120" t="str">
        <f t="shared" si="0"/>
        <v>Mar FY25</v>
      </c>
      <c r="I19" s="120" t="str">
        <f t="shared" si="0"/>
        <v>Apr FY25</v>
      </c>
      <c r="J19" s="120" t="str">
        <f t="shared" si="0"/>
        <v>May FY25</v>
      </c>
      <c r="K19" s="120" t="str">
        <f t="shared" si="0"/>
        <v>Jun FY25</v>
      </c>
      <c r="L19" s="120" t="str">
        <f t="shared" si="0"/>
        <v>Jul FY25</v>
      </c>
      <c r="M19" s="120" t="str">
        <f t="shared" si="0"/>
        <v>Aug FY25</v>
      </c>
      <c r="N19" s="120" t="str">
        <f t="shared" si="0"/>
        <v>Sep FY25</v>
      </c>
      <c r="P19" s="157" t="s">
        <v>57</v>
      </c>
      <c r="Q19" s="122" t="str">
        <f>+C2</f>
        <v>Oct FY25</v>
      </c>
      <c r="R19" s="122" t="str">
        <f t="shared" ref="R19:AB19" si="1">+D2</f>
        <v>Nov FY25</v>
      </c>
      <c r="S19" s="122" t="str">
        <f t="shared" si="1"/>
        <v>Dec FY25</v>
      </c>
      <c r="T19" s="122" t="str">
        <f t="shared" si="1"/>
        <v>Jan FY25</v>
      </c>
      <c r="U19" s="122" t="str">
        <f t="shared" si="1"/>
        <v>Feb FY25</v>
      </c>
      <c r="V19" s="122" t="str">
        <f t="shared" si="1"/>
        <v>Mar FY25</v>
      </c>
      <c r="W19" s="122" t="str">
        <f t="shared" si="1"/>
        <v>Apr FY25</v>
      </c>
      <c r="X19" s="122" t="str">
        <f t="shared" si="1"/>
        <v>May FY25</v>
      </c>
      <c r="Y19" s="122" t="str">
        <f t="shared" si="1"/>
        <v>Jun FY25</v>
      </c>
      <c r="Z19" s="122" t="str">
        <f t="shared" si="1"/>
        <v>Jul FY25</v>
      </c>
      <c r="AA19" s="122" t="str">
        <f t="shared" si="1"/>
        <v>Aug FY25</v>
      </c>
      <c r="AB19" s="122" t="str">
        <f t="shared" si="1"/>
        <v>Sep FY25</v>
      </c>
    </row>
    <row r="20" spans="2:28" ht="15" customHeight="1">
      <c r="B20" s="123" t="s">
        <v>87</v>
      </c>
      <c r="C20" s="133">
        <v>2.25</v>
      </c>
      <c r="D20" s="134">
        <v>2.25</v>
      </c>
      <c r="E20" s="134">
        <v>2.25</v>
      </c>
      <c r="F20" s="134">
        <v>2.25</v>
      </c>
      <c r="G20" s="134">
        <v>2.25</v>
      </c>
      <c r="H20" s="134">
        <v>2.25</v>
      </c>
      <c r="I20" s="134">
        <v>2.25</v>
      </c>
      <c r="J20" s="134">
        <v>2.25</v>
      </c>
      <c r="K20" s="134">
        <v>2.25</v>
      </c>
      <c r="L20" s="134">
        <v>2.25</v>
      </c>
      <c r="M20" s="134">
        <v>2.25</v>
      </c>
      <c r="N20" s="135">
        <v>2.25</v>
      </c>
      <c r="P20" s="145" t="s">
        <v>87</v>
      </c>
      <c r="Q20" s="133">
        <v>13</v>
      </c>
      <c r="R20" s="134">
        <v>13.1</v>
      </c>
      <c r="S20" s="134">
        <v>13.1</v>
      </c>
      <c r="T20" s="134">
        <v>13.1</v>
      </c>
      <c r="U20" s="134">
        <v>13.1</v>
      </c>
      <c r="V20" s="134">
        <v>13.1</v>
      </c>
      <c r="W20" s="134">
        <v>13.1</v>
      </c>
      <c r="X20" s="134">
        <v>13.1</v>
      </c>
      <c r="Y20" s="134">
        <v>13.1</v>
      </c>
      <c r="Z20" s="134">
        <v>13.1</v>
      </c>
      <c r="AA20" s="134">
        <v>13.1</v>
      </c>
      <c r="AB20" s="135">
        <v>13.1</v>
      </c>
    </row>
    <row r="21" spans="2:28" ht="15" customHeight="1">
      <c r="B21" s="123" t="s">
        <v>88</v>
      </c>
      <c r="C21" s="136">
        <v>2.25</v>
      </c>
      <c r="D21" s="137">
        <v>2.25</v>
      </c>
      <c r="E21" s="137">
        <v>2.25</v>
      </c>
      <c r="F21" s="137">
        <v>2.25</v>
      </c>
      <c r="G21" s="137">
        <v>2.25</v>
      </c>
      <c r="H21" s="137">
        <v>2.25</v>
      </c>
      <c r="I21" s="137">
        <v>2.25</v>
      </c>
      <c r="J21" s="137">
        <v>2.25</v>
      </c>
      <c r="K21" s="137">
        <v>2.25</v>
      </c>
      <c r="L21" s="137">
        <v>2.25</v>
      </c>
      <c r="M21" s="137">
        <v>2.25</v>
      </c>
      <c r="N21" s="138">
        <v>2.25</v>
      </c>
      <c r="P21" s="145" t="s">
        <v>88</v>
      </c>
      <c r="Q21" s="136">
        <v>13.1</v>
      </c>
      <c r="R21" s="137">
        <v>13.1</v>
      </c>
      <c r="S21" s="137">
        <v>13.1</v>
      </c>
      <c r="T21" s="137">
        <v>13.1</v>
      </c>
      <c r="U21" s="137">
        <v>13.1</v>
      </c>
      <c r="V21" s="137">
        <v>13.1</v>
      </c>
      <c r="W21" s="137">
        <v>13.1</v>
      </c>
      <c r="X21" s="137">
        <v>13.1</v>
      </c>
      <c r="Y21" s="137">
        <v>13.1</v>
      </c>
      <c r="Z21" s="137">
        <v>13.1</v>
      </c>
      <c r="AA21" s="137">
        <v>13.1</v>
      </c>
      <c r="AB21" s="138">
        <v>13.1</v>
      </c>
    </row>
    <row r="22" spans="2:28" ht="15" customHeight="1">
      <c r="B22" s="123" t="s">
        <v>89</v>
      </c>
      <c r="C22" s="136">
        <v>2.25</v>
      </c>
      <c r="D22" s="137">
        <v>2.25</v>
      </c>
      <c r="E22" s="137">
        <v>2.25</v>
      </c>
      <c r="F22" s="137">
        <v>2.25</v>
      </c>
      <c r="G22" s="137">
        <v>2.25</v>
      </c>
      <c r="H22" s="137">
        <v>2.25</v>
      </c>
      <c r="I22" s="137">
        <v>2.25</v>
      </c>
      <c r="J22" s="137">
        <v>2.25</v>
      </c>
      <c r="K22" s="137">
        <v>2.25</v>
      </c>
      <c r="L22" s="137">
        <v>2.25</v>
      </c>
      <c r="M22" s="137">
        <v>2.25</v>
      </c>
      <c r="N22" s="138">
        <v>2.25</v>
      </c>
      <c r="P22" s="145" t="s">
        <v>89</v>
      </c>
      <c r="Q22" s="136">
        <v>13.1</v>
      </c>
      <c r="R22" s="137">
        <v>13.1</v>
      </c>
      <c r="S22" s="137">
        <v>13.1</v>
      </c>
      <c r="T22" s="137">
        <v>13.1</v>
      </c>
      <c r="U22" s="137">
        <v>13.1</v>
      </c>
      <c r="V22" s="137">
        <v>13.1</v>
      </c>
      <c r="W22" s="137">
        <v>13.1</v>
      </c>
      <c r="X22" s="137">
        <v>13.1</v>
      </c>
      <c r="Y22" s="137">
        <v>13.1</v>
      </c>
      <c r="Z22" s="137">
        <v>13.1</v>
      </c>
      <c r="AA22" s="137">
        <v>13.1</v>
      </c>
      <c r="AB22" s="138">
        <v>13.1</v>
      </c>
    </row>
    <row r="23" spans="2:28" ht="15" customHeight="1">
      <c r="B23" s="123" t="s">
        <v>90</v>
      </c>
      <c r="C23" s="136">
        <v>2.25</v>
      </c>
      <c r="D23" s="137">
        <v>2.25</v>
      </c>
      <c r="E23" s="137">
        <v>2.25</v>
      </c>
      <c r="F23" s="137">
        <v>2.25</v>
      </c>
      <c r="G23" s="137">
        <v>2.25</v>
      </c>
      <c r="H23" s="137">
        <v>2.25</v>
      </c>
      <c r="I23" s="137">
        <v>2.25</v>
      </c>
      <c r="J23" s="137">
        <v>2.25</v>
      </c>
      <c r="K23" s="137">
        <v>2.25</v>
      </c>
      <c r="L23" s="137">
        <v>2.25</v>
      </c>
      <c r="M23" s="137">
        <v>2.25</v>
      </c>
      <c r="N23" s="138">
        <v>2.25</v>
      </c>
      <c r="P23" s="145" t="s">
        <v>90</v>
      </c>
      <c r="Q23" s="136">
        <v>13.1</v>
      </c>
      <c r="R23" s="137">
        <v>13.1</v>
      </c>
      <c r="S23" s="137">
        <v>13.1</v>
      </c>
      <c r="T23" s="137">
        <v>13.1</v>
      </c>
      <c r="U23" s="137">
        <v>13.1</v>
      </c>
      <c r="V23" s="137">
        <v>13.1</v>
      </c>
      <c r="W23" s="137">
        <v>13.1</v>
      </c>
      <c r="X23" s="137">
        <v>13.1</v>
      </c>
      <c r="Y23" s="137">
        <v>13.1</v>
      </c>
      <c r="Z23" s="137">
        <v>13.1</v>
      </c>
      <c r="AA23" s="137">
        <v>13.1</v>
      </c>
      <c r="AB23" s="138">
        <v>13.1</v>
      </c>
    </row>
    <row r="24" spans="2:28" ht="15" customHeight="1">
      <c r="B24" s="123" t="s">
        <v>91</v>
      </c>
      <c r="C24" s="136">
        <v>2.25</v>
      </c>
      <c r="D24" s="137">
        <v>2.25</v>
      </c>
      <c r="E24" s="137">
        <v>2.25</v>
      </c>
      <c r="F24" s="137">
        <v>2.25</v>
      </c>
      <c r="G24" s="137">
        <v>2.25</v>
      </c>
      <c r="H24" s="137">
        <v>2.25</v>
      </c>
      <c r="I24" s="137">
        <v>2.25</v>
      </c>
      <c r="J24" s="137">
        <v>2.25</v>
      </c>
      <c r="K24" s="137">
        <v>2.25</v>
      </c>
      <c r="L24" s="137">
        <v>2.25</v>
      </c>
      <c r="M24" s="137">
        <v>2.25</v>
      </c>
      <c r="N24" s="138">
        <v>2.25</v>
      </c>
      <c r="P24" s="145" t="s">
        <v>91</v>
      </c>
      <c r="Q24" s="136">
        <v>13.1</v>
      </c>
      <c r="R24" s="137">
        <v>13.1</v>
      </c>
      <c r="S24" s="137">
        <v>13.1</v>
      </c>
      <c r="T24" s="137">
        <v>13.1</v>
      </c>
      <c r="U24" s="137">
        <v>13.1</v>
      </c>
      <c r="V24" s="137">
        <v>13.1</v>
      </c>
      <c r="W24" s="137">
        <v>13.1</v>
      </c>
      <c r="X24" s="137">
        <v>13.1</v>
      </c>
      <c r="Y24" s="137">
        <v>13.1</v>
      </c>
      <c r="Z24" s="137">
        <v>13.1</v>
      </c>
      <c r="AA24" s="137">
        <v>13.1</v>
      </c>
      <c r="AB24" s="138">
        <v>13.1</v>
      </c>
    </row>
    <row r="25" spans="2:28" ht="15" customHeight="1">
      <c r="B25" s="123" t="s">
        <v>92</v>
      </c>
      <c r="C25" s="136">
        <v>2.25</v>
      </c>
      <c r="D25" s="137">
        <v>2.25</v>
      </c>
      <c r="E25" s="137">
        <v>2.25</v>
      </c>
      <c r="F25" s="137">
        <v>2.25</v>
      </c>
      <c r="G25" s="137">
        <v>2.25</v>
      </c>
      <c r="H25" s="137">
        <v>2.25</v>
      </c>
      <c r="I25" s="137">
        <v>2.25</v>
      </c>
      <c r="J25" s="137">
        <v>2.25</v>
      </c>
      <c r="K25" s="137">
        <v>2.25</v>
      </c>
      <c r="L25" s="137">
        <v>2.25</v>
      </c>
      <c r="M25" s="137">
        <v>2.25</v>
      </c>
      <c r="N25" s="138">
        <v>2.25</v>
      </c>
      <c r="P25" s="145" t="s">
        <v>92</v>
      </c>
      <c r="Q25" s="136">
        <v>13.1</v>
      </c>
      <c r="R25" s="137">
        <v>13.1</v>
      </c>
      <c r="S25" s="137">
        <v>13.1</v>
      </c>
      <c r="T25" s="137">
        <v>13.1</v>
      </c>
      <c r="U25" s="137">
        <v>13.1</v>
      </c>
      <c r="V25" s="137">
        <v>13.1</v>
      </c>
      <c r="W25" s="137">
        <v>13.1</v>
      </c>
      <c r="X25" s="137">
        <v>13.1</v>
      </c>
      <c r="Y25" s="137">
        <v>13.1</v>
      </c>
      <c r="Z25" s="137">
        <v>13.1</v>
      </c>
      <c r="AA25" s="137">
        <v>13.1</v>
      </c>
      <c r="AB25" s="138">
        <v>13.1</v>
      </c>
    </row>
    <row r="26" spans="2:28" ht="15" customHeight="1">
      <c r="B26" s="123" t="s">
        <v>93</v>
      </c>
      <c r="C26" s="136">
        <v>2.25</v>
      </c>
      <c r="D26" s="137">
        <v>2.25</v>
      </c>
      <c r="E26" s="137">
        <v>2.25</v>
      </c>
      <c r="F26" s="137">
        <v>2.25</v>
      </c>
      <c r="G26" s="137">
        <v>2.25</v>
      </c>
      <c r="H26" s="137">
        <v>2.25</v>
      </c>
      <c r="I26" s="137">
        <v>2.25</v>
      </c>
      <c r="J26" s="137">
        <v>2.25</v>
      </c>
      <c r="K26" s="137">
        <v>2.25</v>
      </c>
      <c r="L26" s="137">
        <v>2.25</v>
      </c>
      <c r="M26" s="137">
        <v>2.25</v>
      </c>
      <c r="N26" s="138">
        <v>2.25</v>
      </c>
      <c r="P26" s="145" t="s">
        <v>93</v>
      </c>
      <c r="Q26" s="136">
        <v>13.1</v>
      </c>
      <c r="R26" s="137">
        <v>13.1</v>
      </c>
      <c r="S26" s="137">
        <v>13.1</v>
      </c>
      <c r="T26" s="137">
        <v>13.1</v>
      </c>
      <c r="U26" s="137">
        <v>13.1</v>
      </c>
      <c r="V26" s="137">
        <v>13.1</v>
      </c>
      <c r="W26" s="137">
        <v>13.1</v>
      </c>
      <c r="X26" s="137">
        <v>13.1</v>
      </c>
      <c r="Y26" s="137">
        <v>13.1</v>
      </c>
      <c r="Z26" s="137">
        <v>13.1</v>
      </c>
      <c r="AA26" s="137">
        <v>13.1</v>
      </c>
      <c r="AB26" s="138">
        <v>13.1</v>
      </c>
    </row>
    <row r="27" spans="2:28" ht="15" customHeight="1">
      <c r="B27" s="123" t="s">
        <v>94</v>
      </c>
      <c r="C27" s="136">
        <v>2.25</v>
      </c>
      <c r="D27" s="137">
        <v>2.25</v>
      </c>
      <c r="E27" s="137">
        <v>2.25</v>
      </c>
      <c r="F27" s="137">
        <v>2.25</v>
      </c>
      <c r="G27" s="137">
        <v>2.25</v>
      </c>
      <c r="H27" s="137">
        <v>2.25</v>
      </c>
      <c r="I27" s="137">
        <v>2.25</v>
      </c>
      <c r="J27" s="137">
        <v>2.25</v>
      </c>
      <c r="K27" s="137">
        <v>2.25</v>
      </c>
      <c r="L27" s="137">
        <v>2.25</v>
      </c>
      <c r="M27" s="137">
        <v>2.25</v>
      </c>
      <c r="N27" s="138">
        <v>2.25</v>
      </c>
      <c r="P27" s="145" t="s">
        <v>94</v>
      </c>
      <c r="Q27" s="136">
        <v>13.1</v>
      </c>
      <c r="R27" s="137">
        <v>13.1</v>
      </c>
      <c r="S27" s="137">
        <v>13.1</v>
      </c>
      <c r="T27" s="137">
        <v>13.1</v>
      </c>
      <c r="U27" s="137">
        <v>13.1</v>
      </c>
      <c r="V27" s="137">
        <v>13.1</v>
      </c>
      <c r="W27" s="137">
        <v>13.1</v>
      </c>
      <c r="X27" s="137">
        <v>13.1</v>
      </c>
      <c r="Y27" s="137">
        <v>13.1</v>
      </c>
      <c r="Z27" s="137">
        <v>13.1</v>
      </c>
      <c r="AA27" s="137">
        <v>13.1</v>
      </c>
      <c r="AB27" s="138">
        <v>13.1</v>
      </c>
    </row>
    <row r="28" spans="2:28" ht="15" customHeight="1">
      <c r="B28" s="123" t="s">
        <v>95</v>
      </c>
      <c r="C28" s="136">
        <v>2.25</v>
      </c>
      <c r="D28" s="137">
        <v>2.25</v>
      </c>
      <c r="E28" s="137">
        <v>2.25</v>
      </c>
      <c r="F28" s="137">
        <v>2.25</v>
      </c>
      <c r="G28" s="137">
        <v>2.25</v>
      </c>
      <c r="H28" s="137">
        <v>2.25</v>
      </c>
      <c r="I28" s="137">
        <v>2.25</v>
      </c>
      <c r="J28" s="137">
        <v>2.25</v>
      </c>
      <c r="K28" s="137">
        <v>2.25</v>
      </c>
      <c r="L28" s="137">
        <v>2.25</v>
      </c>
      <c r="M28" s="137">
        <v>2.25</v>
      </c>
      <c r="N28" s="138">
        <v>2.25</v>
      </c>
      <c r="P28" s="145" t="s">
        <v>95</v>
      </c>
      <c r="Q28" s="136">
        <v>13.1</v>
      </c>
      <c r="R28" s="137">
        <v>13.1</v>
      </c>
      <c r="S28" s="137">
        <v>13.1</v>
      </c>
      <c r="T28" s="137">
        <v>13.1</v>
      </c>
      <c r="U28" s="137">
        <v>13.1</v>
      </c>
      <c r="V28" s="137">
        <v>13.1</v>
      </c>
      <c r="W28" s="137">
        <v>13.1</v>
      </c>
      <c r="X28" s="137">
        <v>13.1</v>
      </c>
      <c r="Y28" s="137">
        <v>13.1</v>
      </c>
      <c r="Z28" s="137">
        <v>13.1</v>
      </c>
      <c r="AA28" s="137">
        <v>13.1</v>
      </c>
      <c r="AB28" s="138">
        <v>13.1</v>
      </c>
    </row>
    <row r="29" spans="2:28" ht="15" customHeight="1">
      <c r="B29" s="123" t="s">
        <v>96</v>
      </c>
      <c r="C29" s="136">
        <v>2.25</v>
      </c>
      <c r="D29" s="137">
        <v>2.25</v>
      </c>
      <c r="E29" s="137">
        <v>2.25</v>
      </c>
      <c r="F29" s="137">
        <v>2.25</v>
      </c>
      <c r="G29" s="137">
        <v>2.25</v>
      </c>
      <c r="H29" s="137">
        <v>2.25</v>
      </c>
      <c r="I29" s="137">
        <v>2.25</v>
      </c>
      <c r="J29" s="137">
        <v>2.25</v>
      </c>
      <c r="K29" s="137">
        <v>2.25</v>
      </c>
      <c r="L29" s="137">
        <v>2.25</v>
      </c>
      <c r="M29" s="137">
        <v>2.25</v>
      </c>
      <c r="N29" s="138">
        <v>2.25</v>
      </c>
      <c r="P29" s="145" t="s">
        <v>96</v>
      </c>
      <c r="Q29" s="136">
        <v>13.1</v>
      </c>
      <c r="R29" s="137">
        <v>13.1</v>
      </c>
      <c r="S29" s="137">
        <v>13.1</v>
      </c>
      <c r="T29" s="137">
        <v>13.1</v>
      </c>
      <c r="U29" s="137">
        <v>13.1</v>
      </c>
      <c r="V29" s="137">
        <v>13.1</v>
      </c>
      <c r="W29" s="137">
        <v>13.1</v>
      </c>
      <c r="X29" s="137">
        <v>13.1</v>
      </c>
      <c r="Y29" s="137">
        <v>13.1</v>
      </c>
      <c r="Z29" s="137">
        <v>13.1</v>
      </c>
      <c r="AA29" s="137">
        <v>13.1</v>
      </c>
      <c r="AB29" s="138">
        <v>13.1</v>
      </c>
    </row>
    <row r="30" spans="2:28" ht="15" customHeight="1">
      <c r="B30" s="123" t="s">
        <v>97</v>
      </c>
      <c r="C30" s="136">
        <v>2.25</v>
      </c>
      <c r="D30" s="137">
        <v>2.25</v>
      </c>
      <c r="E30" s="137">
        <v>2.25</v>
      </c>
      <c r="F30" s="137">
        <v>2.25</v>
      </c>
      <c r="G30" s="137">
        <v>2.25</v>
      </c>
      <c r="H30" s="137">
        <v>2.25</v>
      </c>
      <c r="I30" s="137">
        <v>2.25</v>
      </c>
      <c r="J30" s="137">
        <v>2.25</v>
      </c>
      <c r="K30" s="137">
        <v>2.25</v>
      </c>
      <c r="L30" s="137">
        <v>2.25</v>
      </c>
      <c r="M30" s="137">
        <v>2.25</v>
      </c>
      <c r="N30" s="138">
        <v>2.25</v>
      </c>
      <c r="P30" s="145" t="s">
        <v>97</v>
      </c>
      <c r="Q30" s="136">
        <v>13.1</v>
      </c>
      <c r="R30" s="137">
        <v>13.1</v>
      </c>
      <c r="S30" s="137">
        <v>13.1</v>
      </c>
      <c r="T30" s="137">
        <v>13.1</v>
      </c>
      <c r="U30" s="137">
        <v>13.1</v>
      </c>
      <c r="V30" s="137">
        <v>13.1</v>
      </c>
      <c r="W30" s="137">
        <v>13.1</v>
      </c>
      <c r="X30" s="137">
        <v>13.1</v>
      </c>
      <c r="Y30" s="137">
        <v>13.1</v>
      </c>
      <c r="Z30" s="137">
        <v>13.1</v>
      </c>
      <c r="AA30" s="137">
        <v>13.1</v>
      </c>
      <c r="AB30" s="138">
        <v>13.1</v>
      </c>
    </row>
    <row r="31" spans="2:28" ht="15" customHeight="1">
      <c r="B31" s="123" t="s">
        <v>98</v>
      </c>
      <c r="C31" s="136">
        <v>2.25</v>
      </c>
      <c r="D31" s="137">
        <v>2.25</v>
      </c>
      <c r="E31" s="137">
        <v>2.25</v>
      </c>
      <c r="F31" s="137">
        <v>2.25</v>
      </c>
      <c r="G31" s="137">
        <v>2.25</v>
      </c>
      <c r="H31" s="137">
        <v>2.25</v>
      </c>
      <c r="I31" s="137">
        <v>2.25</v>
      </c>
      <c r="J31" s="137">
        <v>2.25</v>
      </c>
      <c r="K31" s="137">
        <v>2.25</v>
      </c>
      <c r="L31" s="137">
        <v>2.25</v>
      </c>
      <c r="M31" s="137">
        <v>2.25</v>
      </c>
      <c r="N31" s="138">
        <v>2.25</v>
      </c>
      <c r="P31" s="145" t="s">
        <v>98</v>
      </c>
      <c r="Q31" s="136">
        <v>13.1</v>
      </c>
      <c r="R31" s="137">
        <v>13.1</v>
      </c>
      <c r="S31" s="137">
        <v>13.1</v>
      </c>
      <c r="T31" s="137">
        <v>13.1</v>
      </c>
      <c r="U31" s="137">
        <v>13.1</v>
      </c>
      <c r="V31" s="137">
        <v>13.1</v>
      </c>
      <c r="W31" s="137">
        <v>13.1</v>
      </c>
      <c r="X31" s="137">
        <v>13.1</v>
      </c>
      <c r="Y31" s="137">
        <v>13.1</v>
      </c>
      <c r="Z31" s="137">
        <v>13.1</v>
      </c>
      <c r="AA31" s="137">
        <v>13.1</v>
      </c>
      <c r="AB31" s="138">
        <v>13.1</v>
      </c>
    </row>
    <row r="32" spans="2:28" ht="15" customHeight="1">
      <c r="B32" s="123" t="s">
        <v>99</v>
      </c>
      <c r="C32" s="136">
        <v>2.25</v>
      </c>
      <c r="D32" s="137">
        <v>2.25</v>
      </c>
      <c r="E32" s="137">
        <v>2.25</v>
      </c>
      <c r="F32" s="137">
        <v>2.25</v>
      </c>
      <c r="G32" s="137">
        <v>2.25</v>
      </c>
      <c r="H32" s="137">
        <v>2.25</v>
      </c>
      <c r="I32" s="137">
        <v>2.25</v>
      </c>
      <c r="J32" s="137">
        <v>2.25</v>
      </c>
      <c r="K32" s="137">
        <v>2.25</v>
      </c>
      <c r="L32" s="137">
        <v>2.25</v>
      </c>
      <c r="M32" s="137">
        <v>2.25</v>
      </c>
      <c r="N32" s="138">
        <v>2.25</v>
      </c>
      <c r="P32" s="145" t="s">
        <v>99</v>
      </c>
      <c r="Q32" s="136">
        <v>13.1</v>
      </c>
      <c r="R32" s="137">
        <v>13.1</v>
      </c>
      <c r="S32" s="137">
        <v>13.1</v>
      </c>
      <c r="T32" s="137">
        <v>13.1</v>
      </c>
      <c r="U32" s="137">
        <v>13.1</v>
      </c>
      <c r="V32" s="137">
        <v>13.1</v>
      </c>
      <c r="W32" s="137">
        <v>13.1</v>
      </c>
      <c r="X32" s="137">
        <v>13.1</v>
      </c>
      <c r="Y32" s="137">
        <v>13.1</v>
      </c>
      <c r="Z32" s="137">
        <v>13.1</v>
      </c>
      <c r="AA32" s="137">
        <v>13.1</v>
      </c>
      <c r="AB32" s="138">
        <v>13.1</v>
      </c>
    </row>
    <row r="33" spans="2:28" ht="15" customHeight="1">
      <c r="B33" s="124" t="s">
        <v>100</v>
      </c>
      <c r="C33" s="139">
        <v>2.25</v>
      </c>
      <c r="D33" s="140">
        <v>2.25</v>
      </c>
      <c r="E33" s="140">
        <v>2.25</v>
      </c>
      <c r="F33" s="140">
        <v>2.25</v>
      </c>
      <c r="G33" s="140">
        <v>2.25</v>
      </c>
      <c r="H33" s="140">
        <v>2.25</v>
      </c>
      <c r="I33" s="140">
        <v>2.25</v>
      </c>
      <c r="J33" s="140">
        <v>2.25</v>
      </c>
      <c r="K33" s="140">
        <v>2.25</v>
      </c>
      <c r="L33" s="140">
        <v>2.25</v>
      </c>
      <c r="M33" s="140">
        <v>2.25</v>
      </c>
      <c r="N33" s="141">
        <v>2.25</v>
      </c>
      <c r="P33" s="146" t="s">
        <v>100</v>
      </c>
      <c r="Q33" s="139">
        <v>13.1</v>
      </c>
      <c r="R33" s="140">
        <v>13.1</v>
      </c>
      <c r="S33" s="140">
        <v>13.1</v>
      </c>
      <c r="T33" s="140">
        <v>13.1</v>
      </c>
      <c r="U33" s="140">
        <v>13.1</v>
      </c>
      <c r="V33" s="140">
        <v>13.1</v>
      </c>
      <c r="W33" s="140">
        <v>13.1</v>
      </c>
      <c r="X33" s="140">
        <v>13.1</v>
      </c>
      <c r="Y33" s="140">
        <v>13.1</v>
      </c>
      <c r="Z33" s="140">
        <v>13.1</v>
      </c>
      <c r="AA33" s="140">
        <v>13.1</v>
      </c>
      <c r="AB33" s="141">
        <v>13.1</v>
      </c>
    </row>
    <row r="36" spans="2:28" s="13" customFormat="1" ht="37.5" customHeight="1"/>
    <row r="37" spans="2:28" s="147" customFormat="1" ht="17.25" customHeight="1"/>
    <row r="55" spans="2:15" ht="15" hidden="1" customHeight="1">
      <c r="B55" s="1" t="s">
        <v>103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2:15" ht="15" hidden="1" customHeight="1">
      <c r="B56" s="158" t="s">
        <v>57</v>
      </c>
      <c r="C56" s="125" t="s">
        <v>72</v>
      </c>
      <c r="D56" s="125" t="s">
        <v>73</v>
      </c>
      <c r="E56" s="125" t="s">
        <v>74</v>
      </c>
      <c r="F56" s="125" t="s">
        <v>75</v>
      </c>
      <c r="G56" s="125" t="s">
        <v>76</v>
      </c>
      <c r="H56" s="125" t="s">
        <v>77</v>
      </c>
      <c r="I56" s="125" t="s">
        <v>78</v>
      </c>
      <c r="J56" s="125" t="s">
        <v>79</v>
      </c>
      <c r="K56" s="125" t="s">
        <v>80</v>
      </c>
      <c r="L56" s="125" t="s">
        <v>81</v>
      </c>
      <c r="M56" s="125" t="s">
        <v>82</v>
      </c>
      <c r="N56" s="125" t="s">
        <v>83</v>
      </c>
      <c r="O56" s="126" t="s">
        <v>84</v>
      </c>
    </row>
    <row r="57" spans="2:15" ht="15" hidden="1" customHeight="1">
      <c r="B57" s="127" t="s">
        <v>87</v>
      </c>
      <c r="C57" s="148">
        <f t="shared" ref="C57:N57" si="2">C3*C20</f>
        <v>112.5</v>
      </c>
      <c r="D57" s="149">
        <f t="shared" si="2"/>
        <v>45</v>
      </c>
      <c r="E57" s="149">
        <f t="shared" si="2"/>
        <v>317.25</v>
      </c>
      <c r="F57" s="149">
        <f t="shared" si="2"/>
        <v>112.5</v>
      </c>
      <c r="G57" s="149">
        <f t="shared" si="2"/>
        <v>225.74999999999926</v>
      </c>
      <c r="H57" s="149">
        <f t="shared" si="2"/>
        <v>259.49999999999926</v>
      </c>
      <c r="I57" s="149">
        <f t="shared" si="2"/>
        <v>293.24999999999926</v>
      </c>
      <c r="J57" s="149">
        <f t="shared" si="2"/>
        <v>317.25</v>
      </c>
      <c r="K57" s="149">
        <f t="shared" si="2"/>
        <v>231.75</v>
      </c>
      <c r="L57" s="149">
        <f t="shared" si="2"/>
        <v>168.75</v>
      </c>
      <c r="M57" s="149">
        <f t="shared" si="2"/>
        <v>146.25</v>
      </c>
      <c r="N57" s="149">
        <f t="shared" si="2"/>
        <v>105.75</v>
      </c>
      <c r="O57" s="150">
        <f>SUM(C57:N57)</f>
        <v>2335.4999999999982</v>
      </c>
    </row>
    <row r="58" spans="2:15" ht="15" hidden="1" customHeight="1">
      <c r="B58" s="127" t="s">
        <v>88</v>
      </c>
      <c r="C58" s="151">
        <f t="shared" ref="C58:N58" si="3">C4*C21</f>
        <v>49.5</v>
      </c>
      <c r="D58" s="152">
        <f t="shared" si="3"/>
        <v>78.75</v>
      </c>
      <c r="E58" s="152">
        <f t="shared" si="3"/>
        <v>150.75</v>
      </c>
      <c r="F58" s="152">
        <f t="shared" si="3"/>
        <v>49.5</v>
      </c>
      <c r="G58" s="152">
        <f t="shared" si="3"/>
        <v>63.749999999999929</v>
      </c>
      <c r="H58" s="152">
        <f t="shared" si="3"/>
        <v>49.124999999999929</v>
      </c>
      <c r="I58" s="152">
        <f t="shared" si="3"/>
        <v>34.499999999999929</v>
      </c>
      <c r="J58" s="152">
        <f t="shared" si="3"/>
        <v>150.75</v>
      </c>
      <c r="K58" s="152">
        <f t="shared" si="3"/>
        <v>110.25</v>
      </c>
      <c r="L58" s="152">
        <f t="shared" si="3"/>
        <v>78.75</v>
      </c>
      <c r="M58" s="152">
        <f t="shared" si="3"/>
        <v>69.75</v>
      </c>
      <c r="N58" s="152">
        <f t="shared" si="3"/>
        <v>49.5</v>
      </c>
      <c r="O58" s="153">
        <f t="shared" ref="O58:O67" si="4">SUM(C58:N58)</f>
        <v>934.87499999999977</v>
      </c>
    </row>
    <row r="59" spans="2:15" ht="15" hidden="1" customHeight="1">
      <c r="B59" s="127" t="s">
        <v>89</v>
      </c>
      <c r="C59" s="151">
        <f t="shared" ref="C59:N59" si="5">C5*C22</f>
        <v>108</v>
      </c>
      <c r="D59" s="152">
        <f t="shared" si="5"/>
        <v>173.25</v>
      </c>
      <c r="E59" s="152">
        <f t="shared" si="5"/>
        <v>324</v>
      </c>
      <c r="F59" s="152">
        <f t="shared" si="5"/>
        <v>276.75</v>
      </c>
      <c r="G59" s="152">
        <f t="shared" si="5"/>
        <v>361.50000000000074</v>
      </c>
      <c r="H59" s="152">
        <f t="shared" si="5"/>
        <v>413.25000000000074</v>
      </c>
      <c r="I59" s="152">
        <f t="shared" si="5"/>
        <v>465.00000000000074</v>
      </c>
      <c r="J59" s="152">
        <f t="shared" si="5"/>
        <v>324</v>
      </c>
      <c r="K59" s="152">
        <f t="shared" si="5"/>
        <v>238.5</v>
      </c>
      <c r="L59" s="152">
        <f t="shared" si="5"/>
        <v>173.25</v>
      </c>
      <c r="M59" s="152">
        <f t="shared" si="5"/>
        <v>150.75</v>
      </c>
      <c r="N59" s="152">
        <f t="shared" si="5"/>
        <v>108</v>
      </c>
      <c r="O59" s="153">
        <f t="shared" si="4"/>
        <v>3116.2500000000023</v>
      </c>
    </row>
    <row r="60" spans="2:15" ht="15" hidden="1" customHeight="1">
      <c r="B60" s="127" t="s">
        <v>90</v>
      </c>
      <c r="C60" s="151">
        <f t="shared" ref="C60:N60" si="6">C6*C23</f>
        <v>4.5</v>
      </c>
      <c r="D60" s="152">
        <f t="shared" si="6"/>
        <v>9</v>
      </c>
      <c r="E60" s="152">
        <f t="shared" si="6"/>
        <v>15.75</v>
      </c>
      <c r="F60" s="152">
        <f t="shared" si="6"/>
        <v>9</v>
      </c>
      <c r="G60" s="152">
        <f t="shared" si="6"/>
        <v>11.25</v>
      </c>
      <c r="H60" s="152">
        <f t="shared" si="6"/>
        <v>11.25</v>
      </c>
      <c r="I60" s="152">
        <f t="shared" si="6"/>
        <v>11.25</v>
      </c>
      <c r="J60" s="152">
        <f t="shared" si="6"/>
        <v>15.75</v>
      </c>
      <c r="K60" s="152">
        <f t="shared" si="6"/>
        <v>11.25</v>
      </c>
      <c r="L60" s="152">
        <f t="shared" si="6"/>
        <v>9</v>
      </c>
      <c r="M60" s="152">
        <f t="shared" si="6"/>
        <v>6.75</v>
      </c>
      <c r="N60" s="152">
        <f t="shared" si="6"/>
        <v>4.5</v>
      </c>
      <c r="O60" s="153">
        <f t="shared" si="4"/>
        <v>119.25</v>
      </c>
    </row>
    <row r="61" spans="2:15" ht="15" hidden="1" customHeight="1">
      <c r="B61" s="127" t="s">
        <v>91</v>
      </c>
      <c r="C61" s="151">
        <f t="shared" ref="C61:N61" si="7">C7*C24</f>
        <v>36</v>
      </c>
      <c r="D61" s="152">
        <f t="shared" si="7"/>
        <v>56.25</v>
      </c>
      <c r="E61" s="152">
        <f t="shared" si="7"/>
        <v>108</v>
      </c>
      <c r="F61" s="152">
        <f t="shared" si="7"/>
        <v>36</v>
      </c>
      <c r="G61" s="152">
        <f t="shared" si="7"/>
        <v>46.500000000000071</v>
      </c>
      <c r="H61" s="152">
        <f t="shared" si="7"/>
        <v>36.375000000000071</v>
      </c>
      <c r="I61" s="152">
        <f t="shared" si="7"/>
        <v>26.250000000000075</v>
      </c>
      <c r="J61" s="152">
        <f t="shared" si="7"/>
        <v>108</v>
      </c>
      <c r="K61" s="152">
        <f t="shared" si="7"/>
        <v>78.75</v>
      </c>
      <c r="L61" s="152">
        <f t="shared" si="7"/>
        <v>56.25</v>
      </c>
      <c r="M61" s="152">
        <f t="shared" si="7"/>
        <v>49.5</v>
      </c>
      <c r="N61" s="152">
        <f t="shared" si="7"/>
        <v>36</v>
      </c>
      <c r="O61" s="153">
        <f t="shared" si="4"/>
        <v>673.87500000000023</v>
      </c>
    </row>
    <row r="62" spans="2:15" ht="15" hidden="1" customHeight="1">
      <c r="B62" s="127" t="s">
        <v>92</v>
      </c>
      <c r="C62" s="151">
        <f t="shared" ref="C62:N62" si="8">C8*C25</f>
        <v>110.25</v>
      </c>
      <c r="D62" s="152">
        <f t="shared" si="8"/>
        <v>177.75</v>
      </c>
      <c r="E62" s="152">
        <f t="shared" si="8"/>
        <v>335.25</v>
      </c>
      <c r="F62" s="152">
        <f t="shared" si="8"/>
        <v>321.75</v>
      </c>
      <c r="G62" s="152">
        <f t="shared" si="8"/>
        <v>422.25000000000074</v>
      </c>
      <c r="H62" s="152">
        <f t="shared" si="8"/>
        <v>494.25000000000074</v>
      </c>
      <c r="I62" s="152">
        <f t="shared" si="8"/>
        <v>566.2500000000008</v>
      </c>
      <c r="J62" s="152">
        <f t="shared" si="8"/>
        <v>335.25</v>
      </c>
      <c r="K62" s="152">
        <f t="shared" si="8"/>
        <v>245.25</v>
      </c>
      <c r="L62" s="152">
        <f t="shared" si="8"/>
        <v>177.75</v>
      </c>
      <c r="M62" s="152">
        <f t="shared" si="8"/>
        <v>155.25</v>
      </c>
      <c r="N62" s="152">
        <f t="shared" si="8"/>
        <v>110.25</v>
      </c>
      <c r="O62" s="153">
        <f t="shared" si="4"/>
        <v>3451.5000000000023</v>
      </c>
    </row>
    <row r="63" spans="2:15" ht="15" hidden="1" customHeight="1">
      <c r="B63" s="127" t="s">
        <v>93</v>
      </c>
      <c r="C63" s="151">
        <f t="shared" ref="C63:N63" si="9">C9*C26</f>
        <v>74.25</v>
      </c>
      <c r="D63" s="152">
        <f t="shared" si="9"/>
        <v>117</v>
      </c>
      <c r="E63" s="152">
        <f t="shared" si="9"/>
        <v>222.75</v>
      </c>
      <c r="F63" s="152">
        <f t="shared" si="9"/>
        <v>74.25</v>
      </c>
      <c r="G63" s="152">
        <f t="shared" si="9"/>
        <v>95.249999999999929</v>
      </c>
      <c r="H63" s="152">
        <f t="shared" si="9"/>
        <v>73.874999999999929</v>
      </c>
      <c r="I63" s="152">
        <f t="shared" si="9"/>
        <v>52.499999999999929</v>
      </c>
      <c r="J63" s="152">
        <f t="shared" si="9"/>
        <v>222.75</v>
      </c>
      <c r="K63" s="152">
        <f t="shared" si="9"/>
        <v>162</v>
      </c>
      <c r="L63" s="152">
        <f t="shared" si="9"/>
        <v>117</v>
      </c>
      <c r="M63" s="152">
        <f t="shared" si="9"/>
        <v>103.5</v>
      </c>
      <c r="N63" s="152">
        <f t="shared" si="9"/>
        <v>74.25</v>
      </c>
      <c r="O63" s="153">
        <f t="shared" si="4"/>
        <v>1389.3749999999995</v>
      </c>
    </row>
    <row r="64" spans="2:15" ht="15" hidden="1" customHeight="1">
      <c r="B64" s="127" t="s">
        <v>94</v>
      </c>
      <c r="C64" s="151">
        <f t="shared" ref="C64:N64" si="10">C10*C27</f>
        <v>83.25</v>
      </c>
      <c r="D64" s="152">
        <f t="shared" si="10"/>
        <v>135</v>
      </c>
      <c r="E64" s="152">
        <f t="shared" si="10"/>
        <v>252</v>
      </c>
      <c r="F64" s="152">
        <f t="shared" si="10"/>
        <v>83.25</v>
      </c>
      <c r="G64" s="152">
        <f t="shared" si="10"/>
        <v>105.00000000000007</v>
      </c>
      <c r="H64" s="152">
        <f t="shared" si="10"/>
        <v>79.125000000000071</v>
      </c>
      <c r="I64" s="152">
        <f t="shared" si="10"/>
        <v>53.250000000000298</v>
      </c>
      <c r="J64" s="152">
        <f t="shared" si="10"/>
        <v>252</v>
      </c>
      <c r="K64" s="152">
        <f t="shared" si="10"/>
        <v>184.5</v>
      </c>
      <c r="L64" s="152">
        <f t="shared" si="10"/>
        <v>135</v>
      </c>
      <c r="M64" s="152">
        <f t="shared" si="10"/>
        <v>117</v>
      </c>
      <c r="N64" s="152">
        <f t="shared" si="10"/>
        <v>83.25</v>
      </c>
      <c r="O64" s="153">
        <f t="shared" si="4"/>
        <v>1562.6250000000005</v>
      </c>
    </row>
    <row r="65" spans="2:15" ht="15" hidden="1" customHeight="1">
      <c r="B65" s="127" t="s">
        <v>95</v>
      </c>
      <c r="C65" s="151">
        <f t="shared" ref="C65:N65" si="11">C11*C28</f>
        <v>108</v>
      </c>
      <c r="D65" s="152">
        <f t="shared" si="11"/>
        <v>173.25</v>
      </c>
      <c r="E65" s="152">
        <f t="shared" si="11"/>
        <v>326.25</v>
      </c>
      <c r="F65" s="152">
        <f t="shared" si="11"/>
        <v>411.75</v>
      </c>
      <c r="G65" s="152">
        <f t="shared" si="11"/>
        <v>542.25</v>
      </c>
      <c r="H65" s="152">
        <f t="shared" si="11"/>
        <v>661.5</v>
      </c>
      <c r="I65" s="152">
        <f t="shared" si="11"/>
        <v>780.75</v>
      </c>
      <c r="J65" s="152">
        <f t="shared" si="11"/>
        <v>326.25</v>
      </c>
      <c r="K65" s="152">
        <f t="shared" si="11"/>
        <v>238.5</v>
      </c>
      <c r="L65" s="152">
        <f t="shared" si="11"/>
        <v>173.25</v>
      </c>
      <c r="M65" s="152">
        <f t="shared" si="11"/>
        <v>153</v>
      </c>
      <c r="N65" s="152">
        <f t="shared" si="11"/>
        <v>108</v>
      </c>
      <c r="O65" s="153">
        <f t="shared" si="4"/>
        <v>4002.75</v>
      </c>
    </row>
    <row r="66" spans="2:15" ht="15" hidden="1" customHeight="1">
      <c r="B66" s="127" t="s">
        <v>96</v>
      </c>
      <c r="C66" s="151">
        <f t="shared" ref="C66:N66" si="12">C12*C29</f>
        <v>9</v>
      </c>
      <c r="D66" s="152">
        <f t="shared" si="12"/>
        <v>15.75</v>
      </c>
      <c r="E66" s="152">
        <f t="shared" si="12"/>
        <v>29.25</v>
      </c>
      <c r="F66" s="152">
        <f t="shared" si="12"/>
        <v>9</v>
      </c>
      <c r="G66" s="152">
        <f t="shared" si="12"/>
        <v>11.25</v>
      </c>
      <c r="H66" s="152">
        <f t="shared" si="12"/>
        <v>7.875</v>
      </c>
      <c r="I66" s="152">
        <f t="shared" si="12"/>
        <v>4.5</v>
      </c>
      <c r="J66" s="152">
        <f t="shared" si="12"/>
        <v>29.25</v>
      </c>
      <c r="K66" s="152">
        <f t="shared" si="12"/>
        <v>20.25</v>
      </c>
      <c r="L66" s="152">
        <f t="shared" si="12"/>
        <v>15.75</v>
      </c>
      <c r="M66" s="152">
        <f t="shared" si="12"/>
        <v>13.5</v>
      </c>
      <c r="N66" s="152">
        <f t="shared" si="12"/>
        <v>9</v>
      </c>
      <c r="O66" s="153">
        <f t="shared" si="4"/>
        <v>174.375</v>
      </c>
    </row>
    <row r="67" spans="2:15" ht="15" hidden="1" customHeight="1">
      <c r="B67" s="127" t="s">
        <v>97</v>
      </c>
      <c r="C67" s="151">
        <f t="shared" ref="C67:N67" si="13">C13*C30</f>
        <v>79.392857142857167</v>
      </c>
      <c r="D67" s="152">
        <f t="shared" si="13"/>
        <v>127.92857142857152</v>
      </c>
      <c r="E67" s="152">
        <f t="shared" si="13"/>
        <v>240.42857142857176</v>
      </c>
      <c r="F67" s="152">
        <f t="shared" si="13"/>
        <v>220.5</v>
      </c>
      <c r="G67" s="152">
        <f t="shared" si="13"/>
        <v>288.85714285714204</v>
      </c>
      <c r="H67" s="152">
        <f t="shared" si="13"/>
        <v>335.14285714285722</v>
      </c>
      <c r="I67" s="152">
        <f t="shared" si="13"/>
        <v>381.42857142857252</v>
      </c>
      <c r="J67" s="152">
        <f t="shared" si="13"/>
        <v>240.42857142857176</v>
      </c>
      <c r="K67" s="152">
        <f t="shared" si="13"/>
        <v>175.17857142857153</v>
      </c>
      <c r="L67" s="152">
        <f t="shared" si="13"/>
        <v>127.92857142857152</v>
      </c>
      <c r="M67" s="152">
        <f t="shared" si="13"/>
        <v>112.5</v>
      </c>
      <c r="N67" s="152">
        <f t="shared" si="13"/>
        <v>79.392857142857167</v>
      </c>
      <c r="O67" s="153">
        <f t="shared" si="4"/>
        <v>2409.107142857144</v>
      </c>
    </row>
    <row r="68" spans="2:15" ht="15" hidden="1" customHeight="1">
      <c r="B68" s="127" t="s">
        <v>98</v>
      </c>
      <c r="C68" s="151">
        <f t="shared" ref="C68:N68" si="14">C14*C31</f>
        <v>84.053571428571516</v>
      </c>
      <c r="D68" s="152">
        <f t="shared" si="14"/>
        <v>135.48214285714306</v>
      </c>
      <c r="E68" s="152">
        <f t="shared" si="14"/>
        <v>254.49107142857176</v>
      </c>
      <c r="F68" s="152">
        <f t="shared" si="14"/>
        <v>132.75</v>
      </c>
      <c r="G68" s="152">
        <f t="shared" si="14"/>
        <v>171.50892857142861</v>
      </c>
      <c r="H68" s="152">
        <f t="shared" si="14"/>
        <v>170.14285714285711</v>
      </c>
      <c r="I68" s="152">
        <f t="shared" si="14"/>
        <v>168.77678571428558</v>
      </c>
      <c r="J68" s="152">
        <f t="shared" si="14"/>
        <v>254.49107142857176</v>
      </c>
      <c r="K68" s="152">
        <f t="shared" si="14"/>
        <v>185.3839285714287</v>
      </c>
      <c r="L68" s="152">
        <f t="shared" si="14"/>
        <v>135.48214285714306</v>
      </c>
      <c r="M68" s="152">
        <f t="shared" si="14"/>
        <v>119.25</v>
      </c>
      <c r="N68" s="152">
        <f t="shared" si="14"/>
        <v>84.053571428571516</v>
      </c>
      <c r="O68" s="153">
        <f t="shared" ref="O68:O70" si="15">SUM(C68:N68)</f>
        <v>1895.8660714285727</v>
      </c>
    </row>
    <row r="69" spans="2:15" ht="15" hidden="1" customHeight="1">
      <c r="B69" s="127" t="s">
        <v>99</v>
      </c>
      <c r="C69" s="151">
        <f t="shared" ref="C69:N69" si="16">C15*C32</f>
        <v>88.714285714285651</v>
      </c>
      <c r="D69" s="152">
        <f t="shared" si="16"/>
        <v>143.03571428571433</v>
      </c>
      <c r="E69" s="152">
        <f t="shared" si="16"/>
        <v>268.55357142857179</v>
      </c>
      <c r="F69" s="152">
        <f t="shared" si="16"/>
        <v>184.5</v>
      </c>
      <c r="G69" s="152">
        <f t="shared" si="16"/>
        <v>240.16071428571374</v>
      </c>
      <c r="H69" s="152">
        <f t="shared" si="16"/>
        <v>260.89285714285728</v>
      </c>
      <c r="I69" s="152">
        <f t="shared" si="16"/>
        <v>281.62500000000074</v>
      </c>
      <c r="J69" s="152">
        <f t="shared" si="16"/>
        <v>268.55357142857179</v>
      </c>
      <c r="K69" s="152">
        <f t="shared" si="16"/>
        <v>195.58928571428567</v>
      </c>
      <c r="L69" s="152">
        <f t="shared" si="16"/>
        <v>143.03571428571433</v>
      </c>
      <c r="M69" s="152">
        <f t="shared" si="16"/>
        <v>126</v>
      </c>
      <c r="N69" s="152">
        <f t="shared" si="16"/>
        <v>88.714285714285651</v>
      </c>
      <c r="O69" s="153">
        <f t="shared" si="15"/>
        <v>2289.3750000000009</v>
      </c>
    </row>
    <row r="70" spans="2:15" ht="15" hidden="1" customHeight="1">
      <c r="B70" s="127" t="s">
        <v>100</v>
      </c>
      <c r="C70" s="151">
        <f t="shared" ref="C70:N70" si="17">C16*C33</f>
        <v>72</v>
      </c>
      <c r="D70" s="152">
        <f t="shared" si="17"/>
        <v>114.75</v>
      </c>
      <c r="E70" s="152">
        <f t="shared" si="17"/>
        <v>218.25</v>
      </c>
      <c r="F70" s="152">
        <f t="shared" si="17"/>
        <v>72</v>
      </c>
      <c r="G70" s="152">
        <f t="shared" si="17"/>
        <v>92.25</v>
      </c>
      <c r="H70" s="152">
        <f t="shared" si="17"/>
        <v>70.875</v>
      </c>
      <c r="I70" s="152">
        <f t="shared" si="17"/>
        <v>49.5</v>
      </c>
      <c r="J70" s="152">
        <f t="shared" si="17"/>
        <v>218.25</v>
      </c>
      <c r="K70" s="152">
        <f t="shared" si="17"/>
        <v>159.75</v>
      </c>
      <c r="L70" s="152">
        <f t="shared" si="17"/>
        <v>114.75</v>
      </c>
      <c r="M70" s="152">
        <f t="shared" si="17"/>
        <v>101.25</v>
      </c>
      <c r="N70" s="152">
        <f t="shared" si="17"/>
        <v>72</v>
      </c>
      <c r="O70" s="153">
        <f t="shared" si="15"/>
        <v>1355.625</v>
      </c>
    </row>
    <row r="71" spans="2:15" ht="15" hidden="1" customHeight="1">
      <c r="B71" s="128" t="s">
        <v>49</v>
      </c>
      <c r="C71" s="154">
        <f>SUM(C57:C70)</f>
        <v>1019.4107142857143</v>
      </c>
      <c r="D71" s="155">
        <f t="shared" ref="D71:N71" si="18">SUM(D57:D70)</f>
        <v>1502.1964285714289</v>
      </c>
      <c r="E71" s="155">
        <f t="shared" si="18"/>
        <v>3062.9732142857147</v>
      </c>
      <c r="F71" s="155">
        <f t="shared" si="18"/>
        <v>1993.5</v>
      </c>
      <c r="G71" s="155">
        <f t="shared" si="18"/>
        <v>2677.5267857142853</v>
      </c>
      <c r="H71" s="155">
        <f t="shared" si="18"/>
        <v>2923.1785714285729</v>
      </c>
      <c r="I71" s="155">
        <f t="shared" si="18"/>
        <v>3168.8303571428601</v>
      </c>
      <c r="J71" s="155">
        <f t="shared" si="18"/>
        <v>3062.9732142857147</v>
      </c>
      <c r="K71" s="155">
        <f t="shared" si="18"/>
        <v>2236.9017857142858</v>
      </c>
      <c r="L71" s="155">
        <f t="shared" si="18"/>
        <v>1625.9464285714289</v>
      </c>
      <c r="M71" s="155">
        <f t="shared" si="18"/>
        <v>1424.25</v>
      </c>
      <c r="N71" s="155">
        <f t="shared" si="18"/>
        <v>1012.6607142857143</v>
      </c>
      <c r="O71" s="156">
        <f t="shared" ref="O71" si="19">SUM(C71:N71)</f>
        <v>25710.348214285717</v>
      </c>
    </row>
    <row r="72" spans="2:15" ht="15" hidden="1" customHeight="1"/>
    <row r="73" spans="2:15" ht="15" hidden="1" customHeight="1">
      <c r="B73" s="1" t="s">
        <v>104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2:15" ht="15" hidden="1" customHeight="1">
      <c r="B74" s="158" t="s">
        <v>57</v>
      </c>
      <c r="C74" s="125" t="s">
        <v>72</v>
      </c>
      <c r="D74" s="125" t="s">
        <v>73</v>
      </c>
      <c r="E74" s="125" t="s">
        <v>74</v>
      </c>
      <c r="F74" s="125" t="s">
        <v>75</v>
      </c>
      <c r="G74" s="125" t="s">
        <v>76</v>
      </c>
      <c r="H74" s="125" t="s">
        <v>77</v>
      </c>
      <c r="I74" s="125" t="s">
        <v>78</v>
      </c>
      <c r="J74" s="125" t="s">
        <v>79</v>
      </c>
      <c r="K74" s="125" t="s">
        <v>80</v>
      </c>
      <c r="L74" s="125" t="s">
        <v>81</v>
      </c>
      <c r="M74" s="125" t="s">
        <v>82</v>
      </c>
      <c r="N74" s="125" t="s">
        <v>83</v>
      </c>
      <c r="O74" s="126" t="s">
        <v>84</v>
      </c>
    </row>
    <row r="75" spans="2:15" ht="15" hidden="1" customHeight="1">
      <c r="B75" s="127" t="s">
        <v>87</v>
      </c>
      <c r="C75" s="148">
        <f t="shared" ref="C75:C88" si="20">C3*Q20</f>
        <v>650</v>
      </c>
      <c r="D75" s="149">
        <f t="shared" ref="D75:D88" si="21">D3*R20</f>
        <v>262</v>
      </c>
      <c r="E75" s="149">
        <f t="shared" ref="E75:E88" si="22">E3*S20</f>
        <v>1847.1</v>
      </c>
      <c r="F75" s="149">
        <f t="shared" ref="F75:F88" si="23">F3*T20</f>
        <v>655</v>
      </c>
      <c r="G75" s="149">
        <f t="shared" ref="G75:G88" si="24">G3*U20</f>
        <v>1314.3666666666622</v>
      </c>
      <c r="H75" s="149">
        <f t="shared" ref="H75:H88" si="25">H3*V20</f>
        <v>1510.8666666666622</v>
      </c>
      <c r="I75" s="149">
        <f t="shared" ref="I75:I88" si="26">I3*W20</f>
        <v>1707.3666666666622</v>
      </c>
      <c r="J75" s="149">
        <f t="shared" ref="J75:J88" si="27">J3*X20</f>
        <v>1847.1</v>
      </c>
      <c r="K75" s="149">
        <f t="shared" ref="K75:K88" si="28">K3*Y20</f>
        <v>1349.3</v>
      </c>
      <c r="L75" s="149">
        <f t="shared" ref="L75:L88" si="29">L3*Z20</f>
        <v>982.5</v>
      </c>
      <c r="M75" s="149">
        <f t="shared" ref="M75:M88" si="30">M3*AA20</f>
        <v>851.5</v>
      </c>
      <c r="N75" s="149">
        <f t="shared" ref="N75:N88" si="31">N3*AB20</f>
        <v>615.69999999999993</v>
      </c>
      <c r="O75" s="150">
        <f>SUM(C75:N75)</f>
        <v>13592.799999999987</v>
      </c>
    </row>
    <row r="76" spans="2:15" ht="15" hidden="1" customHeight="1">
      <c r="B76" s="127" t="s">
        <v>88</v>
      </c>
      <c r="C76" s="151">
        <f t="shared" si="20"/>
        <v>288.2</v>
      </c>
      <c r="D76" s="152">
        <f t="shared" si="21"/>
        <v>458.5</v>
      </c>
      <c r="E76" s="152">
        <f t="shared" si="22"/>
        <v>877.69999999999993</v>
      </c>
      <c r="F76" s="152">
        <f t="shared" si="23"/>
        <v>288.2</v>
      </c>
      <c r="G76" s="152">
        <f t="shared" si="24"/>
        <v>371.16666666666623</v>
      </c>
      <c r="H76" s="152">
        <f t="shared" si="25"/>
        <v>286.0166666666662</v>
      </c>
      <c r="I76" s="152">
        <f t="shared" si="26"/>
        <v>200.86666666666622</v>
      </c>
      <c r="J76" s="152">
        <f t="shared" si="27"/>
        <v>877.69999999999993</v>
      </c>
      <c r="K76" s="152">
        <f t="shared" si="28"/>
        <v>641.9</v>
      </c>
      <c r="L76" s="152">
        <f t="shared" si="29"/>
        <v>458.5</v>
      </c>
      <c r="M76" s="152">
        <f t="shared" si="30"/>
        <v>406.09999999999997</v>
      </c>
      <c r="N76" s="152">
        <f t="shared" si="31"/>
        <v>288.2</v>
      </c>
      <c r="O76" s="153">
        <f t="shared" ref="O76:O88" si="32">SUM(C76:N76)</f>
        <v>5443.0499999999993</v>
      </c>
    </row>
    <row r="77" spans="2:15" ht="15" hidden="1" customHeight="1">
      <c r="B77" s="127" t="s">
        <v>89</v>
      </c>
      <c r="C77" s="151">
        <f t="shared" si="20"/>
        <v>628.79999999999995</v>
      </c>
      <c r="D77" s="152">
        <f t="shared" si="21"/>
        <v>1008.6999999999999</v>
      </c>
      <c r="E77" s="152">
        <f t="shared" si="22"/>
        <v>1886.3999999999999</v>
      </c>
      <c r="F77" s="152">
        <f t="shared" si="23"/>
        <v>1611.3</v>
      </c>
      <c r="G77" s="152">
        <f t="shared" si="24"/>
        <v>2104.7333333333377</v>
      </c>
      <c r="H77" s="152">
        <f t="shared" si="25"/>
        <v>2406.0333333333374</v>
      </c>
      <c r="I77" s="152">
        <f t="shared" si="26"/>
        <v>2707.3333333333376</v>
      </c>
      <c r="J77" s="152">
        <f t="shared" si="27"/>
        <v>1886.3999999999999</v>
      </c>
      <c r="K77" s="152">
        <f t="shared" si="28"/>
        <v>1388.6</v>
      </c>
      <c r="L77" s="152">
        <f t="shared" si="29"/>
        <v>1008.6999999999999</v>
      </c>
      <c r="M77" s="152">
        <f t="shared" si="30"/>
        <v>877.69999999999993</v>
      </c>
      <c r="N77" s="152">
        <f t="shared" si="31"/>
        <v>628.79999999999995</v>
      </c>
      <c r="O77" s="153">
        <f t="shared" si="32"/>
        <v>18143.500000000011</v>
      </c>
    </row>
    <row r="78" spans="2:15" ht="15" hidden="1" customHeight="1">
      <c r="B78" s="127" t="s">
        <v>90</v>
      </c>
      <c r="C78" s="151">
        <f t="shared" si="20"/>
        <v>26.2</v>
      </c>
      <c r="D78" s="152">
        <f t="shared" si="21"/>
        <v>52.4</v>
      </c>
      <c r="E78" s="152">
        <f t="shared" si="22"/>
        <v>91.7</v>
      </c>
      <c r="F78" s="152">
        <f t="shared" si="23"/>
        <v>52.4</v>
      </c>
      <c r="G78" s="152">
        <f t="shared" si="24"/>
        <v>65.5</v>
      </c>
      <c r="H78" s="152">
        <f t="shared" si="25"/>
        <v>65.5</v>
      </c>
      <c r="I78" s="152">
        <f t="shared" si="26"/>
        <v>65.5</v>
      </c>
      <c r="J78" s="152">
        <f t="shared" si="27"/>
        <v>91.7</v>
      </c>
      <c r="K78" s="152">
        <f t="shared" si="28"/>
        <v>65.5</v>
      </c>
      <c r="L78" s="152">
        <f t="shared" si="29"/>
        <v>52.4</v>
      </c>
      <c r="M78" s="152">
        <f t="shared" si="30"/>
        <v>39.299999999999997</v>
      </c>
      <c r="N78" s="152">
        <f t="shared" si="31"/>
        <v>26.2</v>
      </c>
      <c r="O78" s="153">
        <f t="shared" si="32"/>
        <v>694.30000000000007</v>
      </c>
    </row>
    <row r="79" spans="2:15" ht="15" hidden="1" customHeight="1">
      <c r="B79" s="127" t="s">
        <v>91</v>
      </c>
      <c r="C79" s="151">
        <f t="shared" si="20"/>
        <v>209.6</v>
      </c>
      <c r="D79" s="152">
        <f t="shared" si="21"/>
        <v>327.5</v>
      </c>
      <c r="E79" s="152">
        <f t="shared" si="22"/>
        <v>628.79999999999995</v>
      </c>
      <c r="F79" s="152">
        <f t="shared" si="23"/>
        <v>209.6</v>
      </c>
      <c r="G79" s="152">
        <f t="shared" si="24"/>
        <v>270.73333333333375</v>
      </c>
      <c r="H79" s="152">
        <f t="shared" si="25"/>
        <v>211.78333333333376</v>
      </c>
      <c r="I79" s="152">
        <f t="shared" si="26"/>
        <v>152.83333333333377</v>
      </c>
      <c r="J79" s="152">
        <f t="shared" si="27"/>
        <v>628.79999999999995</v>
      </c>
      <c r="K79" s="152">
        <f t="shared" si="28"/>
        <v>458.5</v>
      </c>
      <c r="L79" s="152">
        <f t="shared" si="29"/>
        <v>327.5</v>
      </c>
      <c r="M79" s="152">
        <f t="shared" si="30"/>
        <v>288.2</v>
      </c>
      <c r="N79" s="152">
        <f t="shared" si="31"/>
        <v>209.6</v>
      </c>
      <c r="O79" s="153">
        <f t="shared" si="32"/>
        <v>3923.4500000000012</v>
      </c>
    </row>
    <row r="80" spans="2:15" ht="15" hidden="1" customHeight="1">
      <c r="B80" s="127" t="s">
        <v>92</v>
      </c>
      <c r="C80" s="151">
        <f t="shared" si="20"/>
        <v>641.9</v>
      </c>
      <c r="D80" s="152">
        <f t="shared" si="21"/>
        <v>1034.8999999999999</v>
      </c>
      <c r="E80" s="152">
        <f t="shared" si="22"/>
        <v>1951.8999999999999</v>
      </c>
      <c r="F80" s="152">
        <f t="shared" si="23"/>
        <v>1873.3</v>
      </c>
      <c r="G80" s="152">
        <f t="shared" si="24"/>
        <v>2458.4333333333375</v>
      </c>
      <c r="H80" s="152">
        <f t="shared" si="25"/>
        <v>2877.6333333333378</v>
      </c>
      <c r="I80" s="152">
        <f t="shared" si="26"/>
        <v>3296.8333333333376</v>
      </c>
      <c r="J80" s="152">
        <f t="shared" si="27"/>
        <v>1951.8999999999999</v>
      </c>
      <c r="K80" s="152">
        <f t="shared" si="28"/>
        <v>1427.8999999999999</v>
      </c>
      <c r="L80" s="152">
        <f t="shared" si="29"/>
        <v>1034.8999999999999</v>
      </c>
      <c r="M80" s="152">
        <f t="shared" si="30"/>
        <v>903.9</v>
      </c>
      <c r="N80" s="152">
        <f t="shared" si="31"/>
        <v>641.9</v>
      </c>
      <c r="O80" s="153">
        <f t="shared" si="32"/>
        <v>20095.40000000002</v>
      </c>
    </row>
    <row r="81" spans="2:15" ht="15" hidden="1" customHeight="1">
      <c r="B81" s="127" t="s">
        <v>93</v>
      </c>
      <c r="C81" s="151">
        <f t="shared" si="20"/>
        <v>432.3</v>
      </c>
      <c r="D81" s="152">
        <f t="shared" si="21"/>
        <v>681.19999999999993</v>
      </c>
      <c r="E81" s="152">
        <f t="shared" si="22"/>
        <v>1296.8999999999999</v>
      </c>
      <c r="F81" s="152">
        <f t="shared" si="23"/>
        <v>432.3</v>
      </c>
      <c r="G81" s="152">
        <f t="shared" si="24"/>
        <v>554.56666666666626</v>
      </c>
      <c r="H81" s="152">
        <f t="shared" si="25"/>
        <v>430.11666666666622</v>
      </c>
      <c r="I81" s="152">
        <f t="shared" si="26"/>
        <v>305.66666666666623</v>
      </c>
      <c r="J81" s="152">
        <f t="shared" si="27"/>
        <v>1296.8999999999999</v>
      </c>
      <c r="K81" s="152">
        <f t="shared" si="28"/>
        <v>943.19999999999993</v>
      </c>
      <c r="L81" s="152">
        <f t="shared" si="29"/>
        <v>681.19999999999993</v>
      </c>
      <c r="M81" s="152">
        <f t="shared" si="30"/>
        <v>602.6</v>
      </c>
      <c r="N81" s="152">
        <f t="shared" si="31"/>
        <v>432.3</v>
      </c>
      <c r="O81" s="153">
        <f t="shared" si="32"/>
        <v>8089.2499999999982</v>
      </c>
    </row>
    <row r="82" spans="2:15" ht="15" hidden="1" customHeight="1">
      <c r="B82" s="127" t="s">
        <v>94</v>
      </c>
      <c r="C82" s="151">
        <f t="shared" si="20"/>
        <v>484.7</v>
      </c>
      <c r="D82" s="152">
        <f t="shared" si="21"/>
        <v>786</v>
      </c>
      <c r="E82" s="152">
        <f t="shared" si="22"/>
        <v>1467.2</v>
      </c>
      <c r="F82" s="152">
        <f t="shared" si="23"/>
        <v>484.7</v>
      </c>
      <c r="G82" s="152">
        <f t="shared" si="24"/>
        <v>611.33333333333371</v>
      </c>
      <c r="H82" s="152">
        <f t="shared" si="25"/>
        <v>460.68333333333374</v>
      </c>
      <c r="I82" s="152">
        <f t="shared" si="26"/>
        <v>310.03333333333507</v>
      </c>
      <c r="J82" s="152">
        <f t="shared" si="27"/>
        <v>1467.2</v>
      </c>
      <c r="K82" s="152">
        <f t="shared" si="28"/>
        <v>1074.2</v>
      </c>
      <c r="L82" s="152">
        <f t="shared" si="29"/>
        <v>786</v>
      </c>
      <c r="M82" s="152">
        <f t="shared" si="30"/>
        <v>681.19999999999993</v>
      </c>
      <c r="N82" s="152">
        <f t="shared" si="31"/>
        <v>484.7</v>
      </c>
      <c r="O82" s="153">
        <f t="shared" si="32"/>
        <v>9097.9500000000025</v>
      </c>
    </row>
    <row r="83" spans="2:15" ht="15" hidden="1" customHeight="1">
      <c r="B83" s="127" t="s">
        <v>95</v>
      </c>
      <c r="C83" s="151">
        <f t="shared" si="20"/>
        <v>628.79999999999995</v>
      </c>
      <c r="D83" s="152">
        <f t="shared" si="21"/>
        <v>1008.6999999999999</v>
      </c>
      <c r="E83" s="152">
        <f t="shared" si="22"/>
        <v>1899.5</v>
      </c>
      <c r="F83" s="152">
        <f t="shared" si="23"/>
        <v>2397.2999999999997</v>
      </c>
      <c r="G83" s="152">
        <f t="shared" si="24"/>
        <v>3157.1</v>
      </c>
      <c r="H83" s="152">
        <f t="shared" si="25"/>
        <v>3851.4</v>
      </c>
      <c r="I83" s="152">
        <f t="shared" si="26"/>
        <v>4545.7</v>
      </c>
      <c r="J83" s="152">
        <f t="shared" si="27"/>
        <v>1899.5</v>
      </c>
      <c r="K83" s="152">
        <f t="shared" si="28"/>
        <v>1388.6</v>
      </c>
      <c r="L83" s="152">
        <f t="shared" si="29"/>
        <v>1008.6999999999999</v>
      </c>
      <c r="M83" s="152">
        <f t="shared" si="30"/>
        <v>890.8</v>
      </c>
      <c r="N83" s="152">
        <f t="shared" si="31"/>
        <v>628.79999999999995</v>
      </c>
      <c r="O83" s="153">
        <f t="shared" si="32"/>
        <v>23304.899999999998</v>
      </c>
    </row>
    <row r="84" spans="2:15" ht="15" hidden="1" customHeight="1">
      <c r="B84" s="127" t="s">
        <v>96</v>
      </c>
      <c r="C84" s="151">
        <f t="shared" si="20"/>
        <v>52.4</v>
      </c>
      <c r="D84" s="152">
        <f t="shared" si="21"/>
        <v>91.7</v>
      </c>
      <c r="E84" s="152">
        <f t="shared" si="22"/>
        <v>170.29999999999998</v>
      </c>
      <c r="F84" s="152">
        <f t="shared" si="23"/>
        <v>52.4</v>
      </c>
      <c r="G84" s="152">
        <f t="shared" si="24"/>
        <v>65.5</v>
      </c>
      <c r="H84" s="152">
        <f t="shared" si="25"/>
        <v>45.85</v>
      </c>
      <c r="I84" s="152">
        <f t="shared" si="26"/>
        <v>26.2</v>
      </c>
      <c r="J84" s="152">
        <f t="shared" si="27"/>
        <v>170.29999999999998</v>
      </c>
      <c r="K84" s="152">
        <f t="shared" si="28"/>
        <v>117.89999999999999</v>
      </c>
      <c r="L84" s="152">
        <f t="shared" si="29"/>
        <v>91.7</v>
      </c>
      <c r="M84" s="152">
        <f t="shared" si="30"/>
        <v>78.599999999999994</v>
      </c>
      <c r="N84" s="152">
        <f t="shared" si="31"/>
        <v>52.4</v>
      </c>
      <c r="O84" s="153">
        <f t="shared" si="32"/>
        <v>1015.25</v>
      </c>
    </row>
    <row r="85" spans="2:15" ht="15" hidden="1" customHeight="1">
      <c r="B85" s="127" t="s">
        <v>97</v>
      </c>
      <c r="C85" s="151">
        <f t="shared" si="20"/>
        <v>462.2428571428573</v>
      </c>
      <c r="D85" s="152">
        <f t="shared" si="21"/>
        <v>744.82857142857188</v>
      </c>
      <c r="E85" s="152">
        <f t="shared" si="22"/>
        <v>1399.8285714285732</v>
      </c>
      <c r="F85" s="152">
        <f t="shared" si="23"/>
        <v>1283.8</v>
      </c>
      <c r="G85" s="152">
        <f t="shared" si="24"/>
        <v>1681.7904761904713</v>
      </c>
      <c r="H85" s="152">
        <f t="shared" si="25"/>
        <v>1951.276190476191</v>
      </c>
      <c r="I85" s="152">
        <f t="shared" si="26"/>
        <v>2220.761904761911</v>
      </c>
      <c r="J85" s="152">
        <f t="shared" si="27"/>
        <v>1399.8285714285732</v>
      </c>
      <c r="K85" s="152">
        <f t="shared" si="28"/>
        <v>1019.928571428572</v>
      </c>
      <c r="L85" s="152">
        <f t="shared" si="29"/>
        <v>744.82857142857188</v>
      </c>
      <c r="M85" s="152">
        <f t="shared" si="30"/>
        <v>655</v>
      </c>
      <c r="N85" s="152">
        <f t="shared" si="31"/>
        <v>462.2428571428573</v>
      </c>
      <c r="O85" s="153">
        <f t="shared" si="32"/>
        <v>14026.35714285715</v>
      </c>
    </row>
    <row r="86" spans="2:15" ht="15" hidden="1" customHeight="1">
      <c r="B86" s="127" t="s">
        <v>98</v>
      </c>
      <c r="C86" s="151">
        <f t="shared" si="20"/>
        <v>489.37857142857195</v>
      </c>
      <c r="D86" s="152">
        <f t="shared" si="21"/>
        <v>788.80714285714396</v>
      </c>
      <c r="E86" s="152">
        <f t="shared" si="22"/>
        <v>1481.7035714285732</v>
      </c>
      <c r="F86" s="152">
        <f t="shared" si="23"/>
        <v>772.9</v>
      </c>
      <c r="G86" s="152">
        <f t="shared" si="24"/>
        <v>998.56309523809546</v>
      </c>
      <c r="H86" s="152">
        <f t="shared" si="25"/>
        <v>990.60952380952358</v>
      </c>
      <c r="I86" s="152">
        <f t="shared" si="26"/>
        <v>982.65595238095159</v>
      </c>
      <c r="J86" s="152">
        <f t="shared" si="27"/>
        <v>1481.7035714285732</v>
      </c>
      <c r="K86" s="152">
        <f t="shared" si="28"/>
        <v>1079.3464285714292</v>
      </c>
      <c r="L86" s="152">
        <f t="shared" si="29"/>
        <v>788.80714285714396</v>
      </c>
      <c r="M86" s="152">
        <f t="shared" si="30"/>
        <v>694.3</v>
      </c>
      <c r="N86" s="152">
        <f t="shared" si="31"/>
        <v>489.37857142857195</v>
      </c>
      <c r="O86" s="153">
        <f t="shared" si="32"/>
        <v>11038.153571428578</v>
      </c>
    </row>
    <row r="87" spans="2:15" ht="15" hidden="1" customHeight="1">
      <c r="B87" s="127" t="s">
        <v>99</v>
      </c>
      <c r="C87" s="151">
        <f t="shared" si="20"/>
        <v>516.51428571428539</v>
      </c>
      <c r="D87" s="152">
        <f t="shared" si="21"/>
        <v>832.78571428571456</v>
      </c>
      <c r="E87" s="152">
        <f t="shared" si="22"/>
        <v>1563.5785714285732</v>
      </c>
      <c r="F87" s="152">
        <f t="shared" si="23"/>
        <v>1074.2</v>
      </c>
      <c r="G87" s="152">
        <f t="shared" si="24"/>
        <v>1398.2690476190444</v>
      </c>
      <c r="H87" s="152">
        <f t="shared" si="25"/>
        <v>1518.9761904761911</v>
      </c>
      <c r="I87" s="152">
        <f t="shared" si="26"/>
        <v>1639.6833333333377</v>
      </c>
      <c r="J87" s="152">
        <f t="shared" si="27"/>
        <v>1563.5785714285732</v>
      </c>
      <c r="K87" s="152">
        <f t="shared" si="28"/>
        <v>1138.7642857142853</v>
      </c>
      <c r="L87" s="152">
        <f t="shared" si="29"/>
        <v>832.78571428571456</v>
      </c>
      <c r="M87" s="152">
        <f t="shared" si="30"/>
        <v>733.6</v>
      </c>
      <c r="N87" s="152">
        <f t="shared" si="31"/>
        <v>516.51428571428539</v>
      </c>
      <c r="O87" s="153">
        <f t="shared" si="32"/>
        <v>13329.250000000005</v>
      </c>
    </row>
    <row r="88" spans="2:15" ht="15" hidden="1" customHeight="1">
      <c r="B88" s="127" t="s">
        <v>100</v>
      </c>
      <c r="C88" s="151">
        <f t="shared" si="20"/>
        <v>419.2</v>
      </c>
      <c r="D88" s="152">
        <f t="shared" si="21"/>
        <v>668.1</v>
      </c>
      <c r="E88" s="152">
        <f t="shared" si="22"/>
        <v>1270.7</v>
      </c>
      <c r="F88" s="152">
        <f t="shared" si="23"/>
        <v>419.2</v>
      </c>
      <c r="G88" s="152">
        <f t="shared" si="24"/>
        <v>537.1</v>
      </c>
      <c r="H88" s="152">
        <f t="shared" si="25"/>
        <v>412.65</v>
      </c>
      <c r="I88" s="152">
        <f t="shared" si="26"/>
        <v>288.2</v>
      </c>
      <c r="J88" s="152">
        <f t="shared" si="27"/>
        <v>1270.7</v>
      </c>
      <c r="K88" s="152">
        <f t="shared" si="28"/>
        <v>930.1</v>
      </c>
      <c r="L88" s="152">
        <f t="shared" si="29"/>
        <v>668.1</v>
      </c>
      <c r="M88" s="152">
        <f t="shared" si="30"/>
        <v>589.5</v>
      </c>
      <c r="N88" s="152">
        <f t="shared" si="31"/>
        <v>419.2</v>
      </c>
      <c r="O88" s="153">
        <f t="shared" si="32"/>
        <v>7892.75</v>
      </c>
    </row>
    <row r="89" spans="2:15" ht="15" hidden="1" customHeight="1">
      <c r="B89" s="128" t="s">
        <v>49</v>
      </c>
      <c r="C89" s="154">
        <f>SUM(C75:C88)</f>
        <v>5930.2357142857154</v>
      </c>
      <c r="D89" s="155">
        <f t="shared" ref="D89:N89" si="33">SUM(D75:D88)</f>
        <v>8746.1214285714304</v>
      </c>
      <c r="E89" s="155">
        <f t="shared" si="33"/>
        <v>17833.310714285722</v>
      </c>
      <c r="F89" s="155">
        <f t="shared" si="33"/>
        <v>11606.6</v>
      </c>
      <c r="G89" s="155">
        <f t="shared" si="33"/>
        <v>15589.15595238095</v>
      </c>
      <c r="H89" s="155">
        <f t="shared" si="33"/>
        <v>17019.395238095247</v>
      </c>
      <c r="I89" s="155">
        <f t="shared" si="33"/>
        <v>18449.634523809542</v>
      </c>
      <c r="J89" s="155">
        <f t="shared" si="33"/>
        <v>17833.310714285722</v>
      </c>
      <c r="K89" s="155">
        <f t="shared" si="33"/>
        <v>13023.739285714286</v>
      </c>
      <c r="L89" s="155">
        <f t="shared" si="33"/>
        <v>9466.6214285714304</v>
      </c>
      <c r="M89" s="155">
        <f t="shared" si="33"/>
        <v>8292.3000000000011</v>
      </c>
      <c r="N89" s="155">
        <f t="shared" si="33"/>
        <v>5895.9357142857152</v>
      </c>
      <c r="O89" s="156">
        <f t="shared" ref="O89" si="34">SUM(C89:N89)</f>
        <v>149686.36071428572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B49"/>
  <sheetViews>
    <sheetView showGridLines="0" zoomScaleNormal="100" workbookViewId="0">
      <selection activeCell="G6" sqref="G6"/>
    </sheetView>
  </sheetViews>
  <sheetFormatPr defaultColWidth="19" defaultRowHeight="15" customHeight="1"/>
  <cols>
    <col min="1" max="1" width="2.6640625" style="14" customWidth="1"/>
    <col min="2" max="2" width="11.44140625" style="143" customWidth="1"/>
    <col min="3" max="14" width="8.5546875" style="14" customWidth="1"/>
    <col min="15" max="15" width="4.33203125" style="14" customWidth="1"/>
    <col min="16" max="16" width="13.33203125" style="14" customWidth="1"/>
    <col min="17" max="28" width="8.5546875" style="14" customWidth="1"/>
    <col min="29" max="29" width="10.6640625" style="14" customWidth="1"/>
    <col min="30" max="16384" width="19" style="14"/>
  </cols>
  <sheetData>
    <row r="1" spans="2:28" s="119" customFormat="1" ht="37.5" customHeight="1">
      <c r="B1" s="45" t="s">
        <v>105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2:28" ht="15" customHeight="1">
      <c r="B2" s="114" t="s">
        <v>57</v>
      </c>
      <c r="C2" s="115" t="s">
        <v>1</v>
      </c>
      <c r="D2" s="115" t="s">
        <v>2</v>
      </c>
      <c r="E2" s="115" t="s">
        <v>3</v>
      </c>
      <c r="F2" s="115" t="s">
        <v>4</v>
      </c>
      <c r="G2" s="115" t="s">
        <v>5</v>
      </c>
      <c r="H2" s="115" t="s">
        <v>6</v>
      </c>
      <c r="I2" s="115" t="s">
        <v>7</v>
      </c>
      <c r="J2" s="115" t="s">
        <v>8</v>
      </c>
      <c r="K2" s="115" t="s">
        <v>9</v>
      </c>
      <c r="L2" s="115" t="s">
        <v>10</v>
      </c>
      <c r="M2" s="115" t="s">
        <v>11</v>
      </c>
      <c r="N2" s="116" t="s">
        <v>12</v>
      </c>
    </row>
    <row r="3" spans="2:28" ht="15" customHeight="1">
      <c r="B3" s="117" t="s">
        <v>106</v>
      </c>
      <c r="C3" s="15">
        <v>100</v>
      </c>
      <c r="D3" s="16">
        <v>40</v>
      </c>
      <c r="E3" s="16">
        <v>282</v>
      </c>
      <c r="F3" s="16">
        <v>100</v>
      </c>
      <c r="G3" s="16">
        <v>94</v>
      </c>
      <c r="H3" s="16">
        <v>137.6</v>
      </c>
      <c r="I3" s="16">
        <v>142.4</v>
      </c>
      <c r="J3" s="16">
        <v>147.19999999999999</v>
      </c>
      <c r="K3" s="16">
        <v>152</v>
      </c>
      <c r="L3" s="16">
        <v>156.80000000000001</v>
      </c>
      <c r="M3" s="16">
        <v>161.6</v>
      </c>
      <c r="N3" s="130">
        <v>166.4</v>
      </c>
    </row>
    <row r="4" spans="2:28" ht="15" customHeight="1">
      <c r="B4" s="117" t="s">
        <v>107</v>
      </c>
      <c r="C4" s="19">
        <v>44</v>
      </c>
      <c r="D4" s="20">
        <v>70</v>
      </c>
      <c r="E4" s="20">
        <v>134</v>
      </c>
      <c r="F4" s="20">
        <v>44</v>
      </c>
      <c r="G4" s="20">
        <v>44</v>
      </c>
      <c r="H4" s="20">
        <v>59.4</v>
      </c>
      <c r="I4" s="20">
        <v>56.8</v>
      </c>
      <c r="J4" s="20">
        <v>54.2</v>
      </c>
      <c r="K4" s="20">
        <v>51.6</v>
      </c>
      <c r="L4" s="20">
        <v>49</v>
      </c>
      <c r="M4" s="20">
        <v>46.4</v>
      </c>
      <c r="N4" s="131">
        <v>43.8</v>
      </c>
    </row>
    <row r="5" spans="2:28" ht="15" customHeight="1">
      <c r="B5" s="117" t="s">
        <v>108</v>
      </c>
      <c r="C5" s="19">
        <v>96</v>
      </c>
      <c r="D5" s="20">
        <v>154</v>
      </c>
      <c r="E5" s="20">
        <v>288</v>
      </c>
      <c r="F5" s="20">
        <v>96</v>
      </c>
      <c r="G5" s="20">
        <v>96</v>
      </c>
      <c r="H5" s="20">
        <v>128.6</v>
      </c>
      <c r="I5" s="20">
        <v>122.8</v>
      </c>
      <c r="J5" s="20">
        <v>117</v>
      </c>
      <c r="K5" s="20">
        <v>111.2</v>
      </c>
      <c r="L5" s="20">
        <v>105.4</v>
      </c>
      <c r="M5" s="20">
        <v>99.6</v>
      </c>
      <c r="N5" s="131">
        <v>93.8</v>
      </c>
    </row>
    <row r="6" spans="2:28" ht="15" customHeight="1">
      <c r="B6" s="117" t="s">
        <v>109</v>
      </c>
      <c r="C6" s="19">
        <v>4</v>
      </c>
      <c r="D6" s="20">
        <v>8</v>
      </c>
      <c r="E6" s="20">
        <v>14</v>
      </c>
      <c r="F6" s="20">
        <v>4</v>
      </c>
      <c r="G6" s="20">
        <v>4</v>
      </c>
      <c r="H6" s="20">
        <v>5.6</v>
      </c>
      <c r="I6" s="20">
        <v>5.2</v>
      </c>
      <c r="J6" s="20">
        <v>4.8</v>
      </c>
      <c r="K6" s="20">
        <v>4.4000000000000004</v>
      </c>
      <c r="L6" s="20">
        <v>4</v>
      </c>
      <c r="M6" s="20">
        <v>3.6</v>
      </c>
      <c r="N6" s="131">
        <v>3.2</v>
      </c>
    </row>
    <row r="7" spans="2:28" ht="15" customHeight="1">
      <c r="B7" s="117" t="s">
        <v>110</v>
      </c>
      <c r="C7" s="19">
        <v>32</v>
      </c>
      <c r="D7" s="20">
        <v>50</v>
      </c>
      <c r="E7" s="20">
        <v>96</v>
      </c>
      <c r="F7" s="20">
        <v>32</v>
      </c>
      <c r="G7" s="20">
        <v>32</v>
      </c>
      <c r="H7" s="20">
        <v>43</v>
      </c>
      <c r="I7" s="20">
        <v>41.2</v>
      </c>
      <c r="J7" s="20">
        <v>39.4</v>
      </c>
      <c r="K7" s="20">
        <v>37.6</v>
      </c>
      <c r="L7" s="20">
        <v>35.799999999999997</v>
      </c>
      <c r="M7" s="20">
        <v>34</v>
      </c>
      <c r="N7" s="131">
        <v>32.200000000000003</v>
      </c>
    </row>
    <row r="8" spans="2:28" ht="15" customHeight="1">
      <c r="B8" s="118" t="s">
        <v>111</v>
      </c>
      <c r="C8" s="23">
        <v>98</v>
      </c>
      <c r="D8" s="24">
        <v>158</v>
      </c>
      <c r="E8" s="24">
        <v>298</v>
      </c>
      <c r="F8" s="24">
        <v>98</v>
      </c>
      <c r="G8" s="24">
        <v>98</v>
      </c>
      <c r="H8" s="24">
        <v>132</v>
      </c>
      <c r="I8" s="24">
        <v>126</v>
      </c>
      <c r="J8" s="24">
        <v>120</v>
      </c>
      <c r="K8" s="24">
        <v>114</v>
      </c>
      <c r="L8" s="24">
        <v>108</v>
      </c>
      <c r="M8" s="24">
        <v>102</v>
      </c>
      <c r="N8" s="132">
        <v>96</v>
      </c>
    </row>
    <row r="10" spans="2:28" s="119" customFormat="1" ht="30" customHeight="1">
      <c r="B10" s="45" t="s">
        <v>112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P10" s="45" t="s">
        <v>113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2:28" s="147" customFormat="1" ht="15" customHeight="1">
      <c r="B11" s="142" t="s">
        <v>57</v>
      </c>
      <c r="C11" s="120" t="str">
        <f>+C2</f>
        <v>Oct FY25</v>
      </c>
      <c r="D11" s="120" t="str">
        <f t="shared" ref="D11:N11" si="0">+D2</f>
        <v>Nov FY25</v>
      </c>
      <c r="E11" s="120" t="str">
        <f t="shared" si="0"/>
        <v>Dec FY25</v>
      </c>
      <c r="F11" s="120" t="str">
        <f t="shared" si="0"/>
        <v>Jan FY25</v>
      </c>
      <c r="G11" s="120" t="str">
        <f t="shared" si="0"/>
        <v>Feb FY25</v>
      </c>
      <c r="H11" s="120" t="str">
        <f t="shared" si="0"/>
        <v>Mar FY25</v>
      </c>
      <c r="I11" s="120" t="str">
        <f t="shared" si="0"/>
        <v>Apr FY25</v>
      </c>
      <c r="J11" s="120" t="str">
        <f t="shared" si="0"/>
        <v>May FY25</v>
      </c>
      <c r="K11" s="120" t="str">
        <f t="shared" si="0"/>
        <v>Jun FY25</v>
      </c>
      <c r="L11" s="120" t="str">
        <f t="shared" si="0"/>
        <v>Jul FY25</v>
      </c>
      <c r="M11" s="120" t="str">
        <f t="shared" si="0"/>
        <v>Aug FY25</v>
      </c>
      <c r="N11" s="120" t="str">
        <f t="shared" si="0"/>
        <v>Sep FY25</v>
      </c>
      <c r="P11" s="157" t="s">
        <v>57</v>
      </c>
      <c r="Q11" s="122" t="str">
        <f>+C2</f>
        <v>Oct FY25</v>
      </c>
      <c r="R11" s="122" t="str">
        <f t="shared" ref="R11:AB11" si="1">+D2</f>
        <v>Nov FY25</v>
      </c>
      <c r="S11" s="122" t="str">
        <f t="shared" si="1"/>
        <v>Dec FY25</v>
      </c>
      <c r="T11" s="122" t="str">
        <f t="shared" si="1"/>
        <v>Jan FY25</v>
      </c>
      <c r="U11" s="122" t="str">
        <f t="shared" si="1"/>
        <v>Feb FY25</v>
      </c>
      <c r="V11" s="122" t="str">
        <f t="shared" si="1"/>
        <v>Mar FY25</v>
      </c>
      <c r="W11" s="122" t="str">
        <f t="shared" si="1"/>
        <v>Apr FY25</v>
      </c>
      <c r="X11" s="122" t="str">
        <f t="shared" si="1"/>
        <v>May FY25</v>
      </c>
      <c r="Y11" s="122" t="str">
        <f t="shared" si="1"/>
        <v>Jun FY25</v>
      </c>
      <c r="Z11" s="122" t="str">
        <f t="shared" si="1"/>
        <v>Jul FY25</v>
      </c>
      <c r="AA11" s="122" t="str">
        <f t="shared" si="1"/>
        <v>Aug FY25</v>
      </c>
      <c r="AB11" s="122" t="str">
        <f t="shared" si="1"/>
        <v>Sep FY25</v>
      </c>
    </row>
    <row r="12" spans="2:28" ht="15" customHeight="1">
      <c r="B12" s="123" t="s">
        <v>106</v>
      </c>
      <c r="C12" s="133">
        <v>2.25</v>
      </c>
      <c r="D12" s="134">
        <v>2.25</v>
      </c>
      <c r="E12" s="134">
        <v>2.25</v>
      </c>
      <c r="F12" s="134">
        <v>2.25</v>
      </c>
      <c r="G12" s="134">
        <v>2.25</v>
      </c>
      <c r="H12" s="134">
        <v>2.25</v>
      </c>
      <c r="I12" s="134">
        <v>2.25</v>
      </c>
      <c r="J12" s="134">
        <v>2.25</v>
      </c>
      <c r="K12" s="134">
        <v>2.25</v>
      </c>
      <c r="L12" s="134">
        <v>2.25</v>
      </c>
      <c r="M12" s="134">
        <v>2.25</v>
      </c>
      <c r="N12" s="135">
        <v>2.25</v>
      </c>
      <c r="P12" s="145" t="s">
        <v>106</v>
      </c>
      <c r="Q12" s="133">
        <v>13</v>
      </c>
      <c r="R12" s="134">
        <v>13.1</v>
      </c>
      <c r="S12" s="134">
        <v>13.1</v>
      </c>
      <c r="T12" s="134">
        <v>13.1</v>
      </c>
      <c r="U12" s="134">
        <v>13.1</v>
      </c>
      <c r="V12" s="134">
        <v>13.1</v>
      </c>
      <c r="W12" s="134">
        <v>13.1</v>
      </c>
      <c r="X12" s="134">
        <v>13.1</v>
      </c>
      <c r="Y12" s="134">
        <v>13.1</v>
      </c>
      <c r="Z12" s="134">
        <v>13.1</v>
      </c>
      <c r="AA12" s="134">
        <v>13.1</v>
      </c>
      <c r="AB12" s="135">
        <v>13.1</v>
      </c>
    </row>
    <row r="13" spans="2:28" ht="15" customHeight="1">
      <c r="B13" s="123" t="s">
        <v>107</v>
      </c>
      <c r="C13" s="136">
        <v>2.25</v>
      </c>
      <c r="D13" s="137">
        <v>2.25</v>
      </c>
      <c r="E13" s="137">
        <v>2.25</v>
      </c>
      <c r="F13" s="137">
        <v>2.25</v>
      </c>
      <c r="G13" s="137">
        <v>2.25</v>
      </c>
      <c r="H13" s="137">
        <v>2.25</v>
      </c>
      <c r="I13" s="137">
        <v>2.25</v>
      </c>
      <c r="J13" s="137">
        <v>2.25</v>
      </c>
      <c r="K13" s="137">
        <v>2.25</v>
      </c>
      <c r="L13" s="137">
        <v>2.25</v>
      </c>
      <c r="M13" s="137">
        <v>2.25</v>
      </c>
      <c r="N13" s="138">
        <v>2.25</v>
      </c>
      <c r="P13" s="145" t="s">
        <v>107</v>
      </c>
      <c r="Q13" s="136">
        <v>13.1</v>
      </c>
      <c r="R13" s="137">
        <v>13.1</v>
      </c>
      <c r="S13" s="137">
        <v>13.1</v>
      </c>
      <c r="T13" s="137">
        <v>13.1</v>
      </c>
      <c r="U13" s="137">
        <v>13.1</v>
      </c>
      <c r="V13" s="137">
        <v>13.1</v>
      </c>
      <c r="W13" s="137">
        <v>13.1</v>
      </c>
      <c r="X13" s="137">
        <v>13.1</v>
      </c>
      <c r="Y13" s="137">
        <v>13.1</v>
      </c>
      <c r="Z13" s="137">
        <v>13.1</v>
      </c>
      <c r="AA13" s="137">
        <v>13.1</v>
      </c>
      <c r="AB13" s="138">
        <v>13.1</v>
      </c>
    </row>
    <row r="14" spans="2:28" ht="15" customHeight="1">
      <c r="B14" s="123" t="s">
        <v>108</v>
      </c>
      <c r="C14" s="136">
        <v>2.25</v>
      </c>
      <c r="D14" s="137">
        <v>2.25</v>
      </c>
      <c r="E14" s="137">
        <v>2.25</v>
      </c>
      <c r="F14" s="137">
        <v>2.25</v>
      </c>
      <c r="G14" s="137">
        <v>2.25</v>
      </c>
      <c r="H14" s="137">
        <v>2.25</v>
      </c>
      <c r="I14" s="137">
        <v>2.25</v>
      </c>
      <c r="J14" s="137">
        <v>2.25</v>
      </c>
      <c r="K14" s="137">
        <v>2.25</v>
      </c>
      <c r="L14" s="137">
        <v>2.25</v>
      </c>
      <c r="M14" s="137">
        <v>2.25</v>
      </c>
      <c r="N14" s="138">
        <v>2.25</v>
      </c>
      <c r="P14" s="145" t="s">
        <v>108</v>
      </c>
      <c r="Q14" s="136">
        <v>13.1</v>
      </c>
      <c r="R14" s="137">
        <v>13.1</v>
      </c>
      <c r="S14" s="137">
        <v>13.1</v>
      </c>
      <c r="T14" s="137">
        <v>13.1</v>
      </c>
      <c r="U14" s="137">
        <v>13.1</v>
      </c>
      <c r="V14" s="137">
        <v>13.1</v>
      </c>
      <c r="W14" s="137">
        <v>13.1</v>
      </c>
      <c r="X14" s="137">
        <v>13.1</v>
      </c>
      <c r="Y14" s="137">
        <v>13.1</v>
      </c>
      <c r="Z14" s="137">
        <v>13.1</v>
      </c>
      <c r="AA14" s="137">
        <v>13.1</v>
      </c>
      <c r="AB14" s="138">
        <v>13.1</v>
      </c>
    </row>
    <row r="15" spans="2:28" ht="15" customHeight="1">
      <c r="B15" s="123" t="s">
        <v>109</v>
      </c>
      <c r="C15" s="136">
        <v>2.25</v>
      </c>
      <c r="D15" s="137">
        <v>2.25</v>
      </c>
      <c r="E15" s="137">
        <v>2.25</v>
      </c>
      <c r="F15" s="137">
        <v>2.25</v>
      </c>
      <c r="G15" s="137">
        <v>2.25</v>
      </c>
      <c r="H15" s="137">
        <v>2.25</v>
      </c>
      <c r="I15" s="137">
        <v>2.25</v>
      </c>
      <c r="J15" s="137">
        <v>2.25</v>
      </c>
      <c r="K15" s="137">
        <v>2.25</v>
      </c>
      <c r="L15" s="137">
        <v>2.25</v>
      </c>
      <c r="M15" s="137">
        <v>2.25</v>
      </c>
      <c r="N15" s="138">
        <v>2.25</v>
      </c>
      <c r="P15" s="145" t="s">
        <v>109</v>
      </c>
      <c r="Q15" s="136">
        <v>13.1</v>
      </c>
      <c r="R15" s="137">
        <v>13.1</v>
      </c>
      <c r="S15" s="137">
        <v>13.1</v>
      </c>
      <c r="T15" s="137">
        <v>13.1</v>
      </c>
      <c r="U15" s="137">
        <v>13.1</v>
      </c>
      <c r="V15" s="137">
        <v>13.1</v>
      </c>
      <c r="W15" s="137">
        <v>13.1</v>
      </c>
      <c r="X15" s="137">
        <v>13.1</v>
      </c>
      <c r="Y15" s="137">
        <v>13.1</v>
      </c>
      <c r="Z15" s="137">
        <v>13.1</v>
      </c>
      <c r="AA15" s="137">
        <v>13.1</v>
      </c>
      <c r="AB15" s="138">
        <v>13.1</v>
      </c>
    </row>
    <row r="16" spans="2:28" ht="15" customHeight="1">
      <c r="B16" s="123" t="s">
        <v>110</v>
      </c>
      <c r="C16" s="136">
        <v>2.25</v>
      </c>
      <c r="D16" s="137">
        <v>2.25</v>
      </c>
      <c r="E16" s="137">
        <v>2.25</v>
      </c>
      <c r="F16" s="137">
        <v>2.25</v>
      </c>
      <c r="G16" s="137">
        <v>2.25</v>
      </c>
      <c r="H16" s="137">
        <v>2.25</v>
      </c>
      <c r="I16" s="137">
        <v>2.25</v>
      </c>
      <c r="J16" s="137">
        <v>2.25</v>
      </c>
      <c r="K16" s="137">
        <v>2.25</v>
      </c>
      <c r="L16" s="137">
        <v>2.25</v>
      </c>
      <c r="M16" s="137">
        <v>2.25</v>
      </c>
      <c r="N16" s="138">
        <v>2.25</v>
      </c>
      <c r="P16" s="145" t="s">
        <v>110</v>
      </c>
      <c r="Q16" s="136">
        <v>13.1</v>
      </c>
      <c r="R16" s="137">
        <v>13.1</v>
      </c>
      <c r="S16" s="137">
        <v>13.1</v>
      </c>
      <c r="T16" s="137">
        <v>13.1</v>
      </c>
      <c r="U16" s="137">
        <v>13.1</v>
      </c>
      <c r="V16" s="137">
        <v>13.1</v>
      </c>
      <c r="W16" s="137">
        <v>13.1</v>
      </c>
      <c r="X16" s="137">
        <v>13.1</v>
      </c>
      <c r="Y16" s="137">
        <v>13.1</v>
      </c>
      <c r="Z16" s="137">
        <v>13.1</v>
      </c>
      <c r="AA16" s="137">
        <v>13.1</v>
      </c>
      <c r="AB16" s="138">
        <v>13.1</v>
      </c>
    </row>
    <row r="17" spans="2:28" ht="15" customHeight="1">
      <c r="B17" s="124" t="s">
        <v>111</v>
      </c>
      <c r="C17" s="139">
        <v>2.25</v>
      </c>
      <c r="D17" s="140">
        <v>2.25</v>
      </c>
      <c r="E17" s="140">
        <v>2.25</v>
      </c>
      <c r="F17" s="140">
        <v>2.25</v>
      </c>
      <c r="G17" s="140">
        <v>2.25</v>
      </c>
      <c r="H17" s="140">
        <v>2.25</v>
      </c>
      <c r="I17" s="140">
        <v>2.25</v>
      </c>
      <c r="J17" s="140">
        <v>2.25</v>
      </c>
      <c r="K17" s="140">
        <v>2.25</v>
      </c>
      <c r="L17" s="140">
        <v>2.25</v>
      </c>
      <c r="M17" s="140">
        <v>2.25</v>
      </c>
      <c r="N17" s="141">
        <v>2.25</v>
      </c>
      <c r="P17" s="146" t="s">
        <v>111</v>
      </c>
      <c r="Q17" s="139">
        <v>13.1</v>
      </c>
      <c r="R17" s="140">
        <v>13.1</v>
      </c>
      <c r="S17" s="140">
        <v>13.1</v>
      </c>
      <c r="T17" s="140">
        <v>13.1</v>
      </c>
      <c r="U17" s="140">
        <v>13.1</v>
      </c>
      <c r="V17" s="140">
        <v>13.1</v>
      </c>
      <c r="W17" s="140">
        <v>13.1</v>
      </c>
      <c r="X17" s="140">
        <v>13.1</v>
      </c>
      <c r="Y17" s="140">
        <v>13.1</v>
      </c>
      <c r="Z17" s="140">
        <v>13.1</v>
      </c>
      <c r="AA17" s="140">
        <v>13.1</v>
      </c>
      <c r="AB17" s="141">
        <v>13.1</v>
      </c>
    </row>
    <row r="20" spans="2:28" s="119" customFormat="1" ht="37.5" customHeight="1"/>
    <row r="21" spans="2:28" s="147" customFormat="1" ht="17.25" customHeight="1">
      <c r="B21" s="159"/>
    </row>
    <row r="22" spans="2:28" ht="15.75" customHeight="1"/>
    <row r="23" spans="2:28" ht="15.75" customHeight="1"/>
    <row r="24" spans="2:28" ht="15.75" customHeight="1"/>
    <row r="25" spans="2:28" ht="15.75" customHeight="1"/>
    <row r="26" spans="2:28" ht="15.75" customHeight="1"/>
    <row r="27" spans="2:28" ht="15.75" customHeight="1"/>
    <row r="31" spans="2:28" ht="15" hidden="1" customHeight="1">
      <c r="B31" s="45" t="s">
        <v>114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pans="2:28" ht="15" hidden="1" customHeight="1">
      <c r="B32" s="129" t="s">
        <v>57</v>
      </c>
      <c r="C32" s="125" t="s">
        <v>72</v>
      </c>
      <c r="D32" s="125" t="s">
        <v>73</v>
      </c>
      <c r="E32" s="125" t="s">
        <v>74</v>
      </c>
      <c r="F32" s="125" t="s">
        <v>75</v>
      </c>
      <c r="G32" s="125" t="s">
        <v>76</v>
      </c>
      <c r="H32" s="125" t="s">
        <v>77</v>
      </c>
      <c r="I32" s="125" t="s">
        <v>78</v>
      </c>
      <c r="J32" s="125" t="s">
        <v>79</v>
      </c>
      <c r="K32" s="125" t="s">
        <v>80</v>
      </c>
      <c r="L32" s="125" t="s">
        <v>81</v>
      </c>
      <c r="M32" s="125" t="s">
        <v>82</v>
      </c>
      <c r="N32" s="125" t="s">
        <v>83</v>
      </c>
      <c r="O32" s="126" t="s">
        <v>84</v>
      </c>
    </row>
    <row r="33" spans="2:15" ht="15" hidden="1" customHeight="1">
      <c r="B33" s="127" t="s">
        <v>106</v>
      </c>
      <c r="C33" s="148">
        <f t="shared" ref="C33:N33" si="2">C3*C12</f>
        <v>225</v>
      </c>
      <c r="D33" s="149">
        <f t="shared" si="2"/>
        <v>90</v>
      </c>
      <c r="E33" s="149">
        <f t="shared" si="2"/>
        <v>634.5</v>
      </c>
      <c r="F33" s="149">
        <f t="shared" si="2"/>
        <v>225</v>
      </c>
      <c r="G33" s="149">
        <f t="shared" si="2"/>
        <v>211.5</v>
      </c>
      <c r="H33" s="149">
        <f t="shared" si="2"/>
        <v>309.59999999999997</v>
      </c>
      <c r="I33" s="149">
        <f t="shared" si="2"/>
        <v>320.40000000000003</v>
      </c>
      <c r="J33" s="149">
        <f t="shared" si="2"/>
        <v>331.2</v>
      </c>
      <c r="K33" s="149">
        <f t="shared" si="2"/>
        <v>342</v>
      </c>
      <c r="L33" s="149">
        <f t="shared" si="2"/>
        <v>352.8</v>
      </c>
      <c r="M33" s="149">
        <f t="shared" si="2"/>
        <v>363.59999999999997</v>
      </c>
      <c r="N33" s="149">
        <f t="shared" si="2"/>
        <v>374.40000000000003</v>
      </c>
      <c r="O33" s="150">
        <f>SUM(C33:N33)</f>
        <v>3780</v>
      </c>
    </row>
    <row r="34" spans="2:15" ht="15" hidden="1" customHeight="1">
      <c r="B34" s="127" t="s">
        <v>107</v>
      </c>
      <c r="C34" s="151">
        <f t="shared" ref="C34:N34" si="3">C4*C13</f>
        <v>99</v>
      </c>
      <c r="D34" s="152">
        <f t="shared" si="3"/>
        <v>157.5</v>
      </c>
      <c r="E34" s="152">
        <f t="shared" si="3"/>
        <v>301.5</v>
      </c>
      <c r="F34" s="152">
        <f t="shared" si="3"/>
        <v>99</v>
      </c>
      <c r="G34" s="152">
        <f t="shared" si="3"/>
        <v>99</v>
      </c>
      <c r="H34" s="152">
        <f t="shared" si="3"/>
        <v>133.65</v>
      </c>
      <c r="I34" s="152">
        <f t="shared" si="3"/>
        <v>127.8</v>
      </c>
      <c r="J34" s="152">
        <f t="shared" si="3"/>
        <v>121.95</v>
      </c>
      <c r="K34" s="152">
        <f t="shared" si="3"/>
        <v>116.10000000000001</v>
      </c>
      <c r="L34" s="152">
        <f t="shared" si="3"/>
        <v>110.25</v>
      </c>
      <c r="M34" s="152">
        <f t="shared" si="3"/>
        <v>104.39999999999999</v>
      </c>
      <c r="N34" s="152">
        <f t="shared" si="3"/>
        <v>98.55</v>
      </c>
      <c r="O34" s="153">
        <f t="shared" ref="O34:O39" si="4">SUM(C34:N34)</f>
        <v>1568.6999999999998</v>
      </c>
    </row>
    <row r="35" spans="2:15" ht="15" hidden="1" customHeight="1">
      <c r="B35" s="127" t="s">
        <v>108</v>
      </c>
      <c r="C35" s="151">
        <f t="shared" ref="C35:N35" si="5">C5*C14</f>
        <v>216</v>
      </c>
      <c r="D35" s="152">
        <f t="shared" si="5"/>
        <v>346.5</v>
      </c>
      <c r="E35" s="152">
        <f t="shared" si="5"/>
        <v>648</v>
      </c>
      <c r="F35" s="152">
        <f t="shared" si="5"/>
        <v>216</v>
      </c>
      <c r="G35" s="152">
        <f t="shared" si="5"/>
        <v>216</v>
      </c>
      <c r="H35" s="152">
        <f t="shared" si="5"/>
        <v>289.34999999999997</v>
      </c>
      <c r="I35" s="152">
        <f t="shared" si="5"/>
        <v>276.3</v>
      </c>
      <c r="J35" s="152">
        <f t="shared" si="5"/>
        <v>263.25</v>
      </c>
      <c r="K35" s="152">
        <f t="shared" si="5"/>
        <v>250.20000000000002</v>
      </c>
      <c r="L35" s="152">
        <f t="shared" si="5"/>
        <v>237.15</v>
      </c>
      <c r="M35" s="152">
        <f t="shared" si="5"/>
        <v>224.1</v>
      </c>
      <c r="N35" s="152">
        <f t="shared" si="5"/>
        <v>211.04999999999998</v>
      </c>
      <c r="O35" s="153">
        <f t="shared" si="4"/>
        <v>3393.9</v>
      </c>
    </row>
    <row r="36" spans="2:15" ht="15" hidden="1" customHeight="1">
      <c r="B36" s="127" t="s">
        <v>109</v>
      </c>
      <c r="C36" s="151">
        <f t="shared" ref="C36:N36" si="6">C6*C15</f>
        <v>9</v>
      </c>
      <c r="D36" s="152">
        <f t="shared" si="6"/>
        <v>18</v>
      </c>
      <c r="E36" s="152">
        <f t="shared" si="6"/>
        <v>31.5</v>
      </c>
      <c r="F36" s="152">
        <f t="shared" si="6"/>
        <v>9</v>
      </c>
      <c r="G36" s="152">
        <f t="shared" si="6"/>
        <v>9</v>
      </c>
      <c r="H36" s="152">
        <f t="shared" si="6"/>
        <v>12.6</v>
      </c>
      <c r="I36" s="152">
        <f t="shared" si="6"/>
        <v>11.700000000000001</v>
      </c>
      <c r="J36" s="152">
        <f t="shared" si="6"/>
        <v>10.799999999999999</v>
      </c>
      <c r="K36" s="152">
        <f t="shared" si="6"/>
        <v>9.9</v>
      </c>
      <c r="L36" s="152">
        <f t="shared" si="6"/>
        <v>9</v>
      </c>
      <c r="M36" s="152">
        <f t="shared" si="6"/>
        <v>8.1</v>
      </c>
      <c r="N36" s="152">
        <f t="shared" si="6"/>
        <v>7.2</v>
      </c>
      <c r="O36" s="153">
        <f t="shared" si="4"/>
        <v>145.79999999999998</v>
      </c>
    </row>
    <row r="37" spans="2:15" ht="15" hidden="1" customHeight="1">
      <c r="B37" s="127" t="s">
        <v>110</v>
      </c>
      <c r="C37" s="151">
        <f t="shared" ref="C37:N37" si="7">C7*C16</f>
        <v>72</v>
      </c>
      <c r="D37" s="152">
        <f t="shared" si="7"/>
        <v>112.5</v>
      </c>
      <c r="E37" s="152">
        <f t="shared" si="7"/>
        <v>216</v>
      </c>
      <c r="F37" s="152">
        <f t="shared" si="7"/>
        <v>72</v>
      </c>
      <c r="G37" s="152">
        <f t="shared" si="7"/>
        <v>72</v>
      </c>
      <c r="H37" s="152">
        <f t="shared" si="7"/>
        <v>96.75</v>
      </c>
      <c r="I37" s="152">
        <f t="shared" si="7"/>
        <v>92.7</v>
      </c>
      <c r="J37" s="152">
        <f t="shared" si="7"/>
        <v>88.649999999999991</v>
      </c>
      <c r="K37" s="152">
        <f t="shared" si="7"/>
        <v>84.600000000000009</v>
      </c>
      <c r="L37" s="152">
        <f t="shared" si="7"/>
        <v>80.55</v>
      </c>
      <c r="M37" s="152">
        <f t="shared" si="7"/>
        <v>76.5</v>
      </c>
      <c r="N37" s="152">
        <f t="shared" si="7"/>
        <v>72.45</v>
      </c>
      <c r="O37" s="153">
        <f t="shared" si="4"/>
        <v>1136.7</v>
      </c>
    </row>
    <row r="38" spans="2:15" ht="15" hidden="1" customHeight="1">
      <c r="B38" s="127" t="s">
        <v>111</v>
      </c>
      <c r="C38" s="151">
        <f t="shared" ref="C38:N38" si="8">C8*C17</f>
        <v>220.5</v>
      </c>
      <c r="D38" s="152">
        <f t="shared" si="8"/>
        <v>355.5</v>
      </c>
      <c r="E38" s="152">
        <f t="shared" si="8"/>
        <v>670.5</v>
      </c>
      <c r="F38" s="152">
        <f t="shared" si="8"/>
        <v>220.5</v>
      </c>
      <c r="G38" s="152">
        <f t="shared" si="8"/>
        <v>220.5</v>
      </c>
      <c r="H38" s="152">
        <f t="shared" si="8"/>
        <v>297</v>
      </c>
      <c r="I38" s="152">
        <f t="shared" si="8"/>
        <v>283.5</v>
      </c>
      <c r="J38" s="152">
        <f t="shared" si="8"/>
        <v>270</v>
      </c>
      <c r="K38" s="152">
        <f t="shared" si="8"/>
        <v>256.5</v>
      </c>
      <c r="L38" s="152">
        <f t="shared" si="8"/>
        <v>243</v>
      </c>
      <c r="M38" s="152">
        <f t="shared" si="8"/>
        <v>229.5</v>
      </c>
      <c r="N38" s="152">
        <f t="shared" si="8"/>
        <v>216</v>
      </c>
      <c r="O38" s="153">
        <f t="shared" si="4"/>
        <v>3483</v>
      </c>
    </row>
    <row r="39" spans="2:15" ht="15" hidden="1" customHeight="1">
      <c r="B39" s="128" t="s">
        <v>50</v>
      </c>
      <c r="C39" s="154">
        <f t="shared" ref="C39:N39" si="9">SUM(C33:C38)</f>
        <v>841.5</v>
      </c>
      <c r="D39" s="155">
        <f t="shared" si="9"/>
        <v>1080</v>
      </c>
      <c r="E39" s="155">
        <f t="shared" si="9"/>
        <v>2502</v>
      </c>
      <c r="F39" s="155">
        <f t="shared" si="9"/>
        <v>841.5</v>
      </c>
      <c r="G39" s="155">
        <f t="shared" si="9"/>
        <v>828</v>
      </c>
      <c r="H39" s="155">
        <f t="shared" si="9"/>
        <v>1138.9499999999998</v>
      </c>
      <c r="I39" s="155">
        <f t="shared" si="9"/>
        <v>1112.4000000000001</v>
      </c>
      <c r="J39" s="155">
        <f t="shared" si="9"/>
        <v>1085.8499999999999</v>
      </c>
      <c r="K39" s="155">
        <f t="shared" si="9"/>
        <v>1059.3000000000002</v>
      </c>
      <c r="L39" s="155">
        <f t="shared" si="9"/>
        <v>1032.75</v>
      </c>
      <c r="M39" s="155">
        <f t="shared" si="9"/>
        <v>1006.1999999999999</v>
      </c>
      <c r="N39" s="155">
        <f t="shared" si="9"/>
        <v>979.65000000000009</v>
      </c>
      <c r="O39" s="156">
        <f t="shared" si="4"/>
        <v>13508.1</v>
      </c>
    </row>
    <row r="40" spans="2:15" ht="15" hidden="1" customHeight="1"/>
    <row r="41" spans="2:15" ht="15" hidden="1" customHeight="1">
      <c r="B41" s="45" t="s">
        <v>115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</row>
    <row r="42" spans="2:15" ht="15" hidden="1" customHeight="1">
      <c r="B42" s="129" t="s">
        <v>57</v>
      </c>
      <c r="C42" s="125" t="s">
        <v>72</v>
      </c>
      <c r="D42" s="125" t="s">
        <v>73</v>
      </c>
      <c r="E42" s="125" t="s">
        <v>74</v>
      </c>
      <c r="F42" s="125" t="s">
        <v>75</v>
      </c>
      <c r="G42" s="125" t="s">
        <v>76</v>
      </c>
      <c r="H42" s="125" t="s">
        <v>77</v>
      </c>
      <c r="I42" s="125" t="s">
        <v>78</v>
      </c>
      <c r="J42" s="125" t="s">
        <v>79</v>
      </c>
      <c r="K42" s="125" t="s">
        <v>80</v>
      </c>
      <c r="L42" s="125" t="s">
        <v>81</v>
      </c>
      <c r="M42" s="125" t="s">
        <v>82</v>
      </c>
      <c r="N42" s="125" t="s">
        <v>83</v>
      </c>
      <c r="O42" s="126" t="s">
        <v>84</v>
      </c>
    </row>
    <row r="43" spans="2:15" ht="15" hidden="1" customHeight="1">
      <c r="B43" s="127" t="s">
        <v>106</v>
      </c>
      <c r="C43" s="148">
        <f t="shared" ref="C43:N48" si="10">C3*Q12</f>
        <v>1300</v>
      </c>
      <c r="D43" s="149">
        <f t="shared" si="10"/>
        <v>524</v>
      </c>
      <c r="E43" s="149">
        <f t="shared" si="10"/>
        <v>3694.2</v>
      </c>
      <c r="F43" s="149">
        <f t="shared" si="10"/>
        <v>1310</v>
      </c>
      <c r="G43" s="149">
        <f t="shared" si="10"/>
        <v>1231.3999999999999</v>
      </c>
      <c r="H43" s="149">
        <f t="shared" si="10"/>
        <v>1802.56</v>
      </c>
      <c r="I43" s="149">
        <f t="shared" si="10"/>
        <v>1865.44</v>
      </c>
      <c r="J43" s="149">
        <f t="shared" si="10"/>
        <v>1928.3199999999997</v>
      </c>
      <c r="K43" s="149">
        <f t="shared" si="10"/>
        <v>1991.2</v>
      </c>
      <c r="L43" s="149">
        <f t="shared" si="10"/>
        <v>2054.08</v>
      </c>
      <c r="M43" s="149">
        <f t="shared" si="10"/>
        <v>2116.96</v>
      </c>
      <c r="N43" s="149">
        <f t="shared" si="10"/>
        <v>2179.84</v>
      </c>
      <c r="O43" s="150">
        <f>SUM(C43:N43)</f>
        <v>21998</v>
      </c>
    </row>
    <row r="44" spans="2:15" ht="15" hidden="1" customHeight="1">
      <c r="B44" s="127" t="s">
        <v>107</v>
      </c>
      <c r="C44" s="151">
        <f t="shared" si="10"/>
        <v>576.4</v>
      </c>
      <c r="D44" s="152">
        <f t="shared" si="10"/>
        <v>917</v>
      </c>
      <c r="E44" s="152">
        <f t="shared" si="10"/>
        <v>1755.3999999999999</v>
      </c>
      <c r="F44" s="152">
        <f t="shared" si="10"/>
        <v>576.4</v>
      </c>
      <c r="G44" s="152">
        <f t="shared" si="10"/>
        <v>576.4</v>
      </c>
      <c r="H44" s="152">
        <f t="shared" si="10"/>
        <v>778.14</v>
      </c>
      <c r="I44" s="152">
        <f t="shared" si="10"/>
        <v>744.07999999999993</v>
      </c>
      <c r="J44" s="152">
        <f t="shared" si="10"/>
        <v>710.02</v>
      </c>
      <c r="K44" s="152">
        <f t="shared" si="10"/>
        <v>675.96</v>
      </c>
      <c r="L44" s="152">
        <f t="shared" si="10"/>
        <v>641.9</v>
      </c>
      <c r="M44" s="152">
        <f t="shared" si="10"/>
        <v>607.83999999999992</v>
      </c>
      <c r="N44" s="152">
        <f t="shared" si="10"/>
        <v>573.78</v>
      </c>
      <c r="O44" s="153">
        <f t="shared" ref="O44:O49" si="11">SUM(C44:N44)</f>
        <v>9133.32</v>
      </c>
    </row>
    <row r="45" spans="2:15" ht="15" hidden="1" customHeight="1">
      <c r="B45" s="127" t="s">
        <v>108</v>
      </c>
      <c r="C45" s="151">
        <f t="shared" si="10"/>
        <v>1257.5999999999999</v>
      </c>
      <c r="D45" s="152">
        <f t="shared" si="10"/>
        <v>2017.3999999999999</v>
      </c>
      <c r="E45" s="152">
        <f t="shared" si="10"/>
        <v>3772.7999999999997</v>
      </c>
      <c r="F45" s="152">
        <f t="shared" si="10"/>
        <v>1257.5999999999999</v>
      </c>
      <c r="G45" s="152">
        <f t="shared" si="10"/>
        <v>1257.5999999999999</v>
      </c>
      <c r="H45" s="152">
        <f t="shared" si="10"/>
        <v>1684.6599999999999</v>
      </c>
      <c r="I45" s="152">
        <f t="shared" si="10"/>
        <v>1608.6799999999998</v>
      </c>
      <c r="J45" s="152">
        <f t="shared" si="10"/>
        <v>1532.7</v>
      </c>
      <c r="K45" s="152">
        <f t="shared" si="10"/>
        <v>1456.72</v>
      </c>
      <c r="L45" s="152">
        <f t="shared" si="10"/>
        <v>1380.74</v>
      </c>
      <c r="M45" s="152">
        <f t="shared" si="10"/>
        <v>1304.76</v>
      </c>
      <c r="N45" s="152">
        <f t="shared" si="10"/>
        <v>1228.78</v>
      </c>
      <c r="O45" s="153">
        <f t="shared" si="11"/>
        <v>19760.039999999997</v>
      </c>
    </row>
    <row r="46" spans="2:15" ht="15" hidden="1" customHeight="1">
      <c r="B46" s="127" t="s">
        <v>109</v>
      </c>
      <c r="C46" s="151">
        <f t="shared" si="10"/>
        <v>52.4</v>
      </c>
      <c r="D46" s="152">
        <f t="shared" si="10"/>
        <v>104.8</v>
      </c>
      <c r="E46" s="152">
        <f t="shared" si="10"/>
        <v>183.4</v>
      </c>
      <c r="F46" s="152">
        <f t="shared" si="10"/>
        <v>52.4</v>
      </c>
      <c r="G46" s="152">
        <f t="shared" si="10"/>
        <v>52.4</v>
      </c>
      <c r="H46" s="152">
        <f t="shared" si="10"/>
        <v>73.36</v>
      </c>
      <c r="I46" s="152">
        <f t="shared" si="10"/>
        <v>68.12</v>
      </c>
      <c r="J46" s="152">
        <f t="shared" si="10"/>
        <v>62.879999999999995</v>
      </c>
      <c r="K46" s="152">
        <f t="shared" si="10"/>
        <v>57.64</v>
      </c>
      <c r="L46" s="152">
        <f t="shared" si="10"/>
        <v>52.4</v>
      </c>
      <c r="M46" s="152">
        <f t="shared" si="10"/>
        <v>47.16</v>
      </c>
      <c r="N46" s="152">
        <f t="shared" si="10"/>
        <v>41.92</v>
      </c>
      <c r="O46" s="153">
        <f t="shared" si="11"/>
        <v>848.87999999999988</v>
      </c>
    </row>
    <row r="47" spans="2:15" ht="15" hidden="1" customHeight="1">
      <c r="B47" s="127" t="s">
        <v>110</v>
      </c>
      <c r="C47" s="151">
        <f t="shared" si="10"/>
        <v>419.2</v>
      </c>
      <c r="D47" s="152">
        <f t="shared" si="10"/>
        <v>655</v>
      </c>
      <c r="E47" s="152">
        <f t="shared" si="10"/>
        <v>1257.5999999999999</v>
      </c>
      <c r="F47" s="152">
        <f t="shared" si="10"/>
        <v>419.2</v>
      </c>
      <c r="G47" s="152">
        <f t="shared" si="10"/>
        <v>419.2</v>
      </c>
      <c r="H47" s="152">
        <f t="shared" si="10"/>
        <v>563.29999999999995</v>
      </c>
      <c r="I47" s="152">
        <f t="shared" si="10"/>
        <v>539.72</v>
      </c>
      <c r="J47" s="152">
        <f t="shared" si="10"/>
        <v>516.14</v>
      </c>
      <c r="K47" s="152">
        <f t="shared" si="10"/>
        <v>492.56</v>
      </c>
      <c r="L47" s="152">
        <f t="shared" si="10"/>
        <v>468.97999999999996</v>
      </c>
      <c r="M47" s="152">
        <f t="shared" si="10"/>
        <v>445.4</v>
      </c>
      <c r="N47" s="152">
        <f t="shared" si="10"/>
        <v>421.82000000000005</v>
      </c>
      <c r="O47" s="153">
        <f t="shared" si="11"/>
        <v>6618.12</v>
      </c>
    </row>
    <row r="48" spans="2:15" ht="15" hidden="1" customHeight="1">
      <c r="B48" s="127" t="s">
        <v>111</v>
      </c>
      <c r="C48" s="151">
        <f t="shared" si="10"/>
        <v>1283.8</v>
      </c>
      <c r="D48" s="152">
        <f t="shared" si="10"/>
        <v>2069.7999999999997</v>
      </c>
      <c r="E48" s="152">
        <f t="shared" si="10"/>
        <v>3903.7999999999997</v>
      </c>
      <c r="F48" s="152">
        <f t="shared" si="10"/>
        <v>1283.8</v>
      </c>
      <c r="G48" s="152">
        <f t="shared" si="10"/>
        <v>1283.8</v>
      </c>
      <c r="H48" s="152">
        <f t="shared" si="10"/>
        <v>1729.2</v>
      </c>
      <c r="I48" s="152">
        <f t="shared" si="10"/>
        <v>1650.6</v>
      </c>
      <c r="J48" s="152">
        <f t="shared" si="10"/>
        <v>1572</v>
      </c>
      <c r="K48" s="152">
        <f t="shared" si="10"/>
        <v>1493.3999999999999</v>
      </c>
      <c r="L48" s="152">
        <f t="shared" si="10"/>
        <v>1414.8</v>
      </c>
      <c r="M48" s="152">
        <f t="shared" si="10"/>
        <v>1336.2</v>
      </c>
      <c r="N48" s="152">
        <f t="shared" si="10"/>
        <v>1257.5999999999999</v>
      </c>
      <c r="O48" s="153">
        <f t="shared" si="11"/>
        <v>20278.8</v>
      </c>
    </row>
    <row r="49" spans="2:15" ht="15" hidden="1" customHeight="1">
      <c r="B49" s="128" t="s">
        <v>50</v>
      </c>
      <c r="C49" s="154">
        <f t="shared" ref="C49:N49" si="12">SUM(C43:C48)</f>
        <v>4889.3999999999996</v>
      </c>
      <c r="D49" s="155">
        <f t="shared" si="12"/>
        <v>6288</v>
      </c>
      <c r="E49" s="155">
        <f t="shared" si="12"/>
        <v>14567.199999999999</v>
      </c>
      <c r="F49" s="155">
        <f t="shared" si="12"/>
        <v>4899.3999999999996</v>
      </c>
      <c r="G49" s="155">
        <f t="shared" si="12"/>
        <v>4820.7999999999993</v>
      </c>
      <c r="H49" s="155">
        <f t="shared" si="12"/>
        <v>6631.2199999999993</v>
      </c>
      <c r="I49" s="155">
        <f t="shared" si="12"/>
        <v>6476.6399999999994</v>
      </c>
      <c r="J49" s="155">
        <f t="shared" si="12"/>
        <v>6322.06</v>
      </c>
      <c r="K49" s="155">
        <f t="shared" si="12"/>
        <v>6167.4800000000005</v>
      </c>
      <c r="L49" s="155">
        <f t="shared" si="12"/>
        <v>6012.9</v>
      </c>
      <c r="M49" s="155">
        <f t="shared" si="12"/>
        <v>5858.32</v>
      </c>
      <c r="N49" s="155">
        <f t="shared" si="12"/>
        <v>5703.74</v>
      </c>
      <c r="O49" s="156">
        <f t="shared" si="11"/>
        <v>78637.160000000018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B69"/>
  <sheetViews>
    <sheetView showGridLines="0" zoomScaleNormal="100" workbookViewId="0"/>
  </sheetViews>
  <sheetFormatPr defaultColWidth="19" defaultRowHeight="15" customHeight="1"/>
  <cols>
    <col min="1" max="1" width="2.6640625" style="14" customWidth="1"/>
    <col min="2" max="2" width="11.44140625" style="14" customWidth="1"/>
    <col min="3" max="14" width="8.5546875" style="14" customWidth="1"/>
    <col min="15" max="15" width="4.33203125" style="14" customWidth="1"/>
    <col min="16" max="16" width="11.44140625" style="14" customWidth="1"/>
    <col min="17" max="28" width="8.5546875" style="14" customWidth="1"/>
    <col min="29" max="29" width="10.6640625" style="14" customWidth="1"/>
    <col min="30" max="16384" width="19" style="14"/>
  </cols>
  <sheetData>
    <row r="1" spans="2:28" s="119" customFormat="1" ht="37.5" customHeight="1">
      <c r="B1" s="45" t="s">
        <v>116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2:28" s="147" customFormat="1" ht="15" customHeight="1">
      <c r="B2" s="114" t="s">
        <v>57</v>
      </c>
      <c r="C2" s="115" t="s">
        <v>1</v>
      </c>
      <c r="D2" s="115" t="s">
        <v>2</v>
      </c>
      <c r="E2" s="115" t="s">
        <v>3</v>
      </c>
      <c r="F2" s="115" t="s">
        <v>4</v>
      </c>
      <c r="G2" s="115" t="s">
        <v>5</v>
      </c>
      <c r="H2" s="115" t="s">
        <v>6</v>
      </c>
      <c r="I2" s="115" t="s">
        <v>7</v>
      </c>
      <c r="J2" s="115" t="s">
        <v>8</v>
      </c>
      <c r="K2" s="115" t="s">
        <v>9</v>
      </c>
      <c r="L2" s="115" t="s">
        <v>10</v>
      </c>
      <c r="M2" s="115" t="s">
        <v>11</v>
      </c>
      <c r="N2" s="116" t="s">
        <v>12</v>
      </c>
    </row>
    <row r="3" spans="2:28" ht="15" customHeight="1">
      <c r="B3" s="117" t="s">
        <v>117</v>
      </c>
      <c r="C3" s="15">
        <v>50</v>
      </c>
      <c r="D3" s="16">
        <v>20</v>
      </c>
      <c r="E3" s="16">
        <v>141</v>
      </c>
      <c r="F3" s="16">
        <v>50</v>
      </c>
      <c r="G3" s="16">
        <v>47</v>
      </c>
      <c r="H3" s="16">
        <v>39.6</v>
      </c>
      <c r="I3" s="16">
        <v>64.400000000000006</v>
      </c>
      <c r="J3" s="16">
        <v>141</v>
      </c>
      <c r="K3" s="16">
        <v>103</v>
      </c>
      <c r="L3" s="16">
        <v>75</v>
      </c>
      <c r="M3" s="16">
        <v>65</v>
      </c>
      <c r="N3" s="130">
        <v>47</v>
      </c>
    </row>
    <row r="4" spans="2:28" ht="15" customHeight="1">
      <c r="B4" s="117" t="s">
        <v>118</v>
      </c>
      <c r="C4" s="19">
        <v>22</v>
      </c>
      <c r="D4" s="20">
        <v>35</v>
      </c>
      <c r="E4" s="20">
        <v>67</v>
      </c>
      <c r="F4" s="20">
        <v>22</v>
      </c>
      <c r="G4" s="20">
        <v>22</v>
      </c>
      <c r="H4" s="20">
        <v>17.600000000000001</v>
      </c>
      <c r="I4" s="20">
        <v>29.9</v>
      </c>
      <c r="J4" s="20">
        <v>67</v>
      </c>
      <c r="K4" s="20">
        <v>49</v>
      </c>
      <c r="L4" s="20">
        <v>35</v>
      </c>
      <c r="M4" s="20">
        <v>31</v>
      </c>
      <c r="N4" s="131">
        <v>22</v>
      </c>
    </row>
    <row r="5" spans="2:28" ht="15" customHeight="1">
      <c r="B5" s="117" t="s">
        <v>119</v>
      </c>
      <c r="C5" s="19">
        <v>48</v>
      </c>
      <c r="D5" s="20">
        <v>77</v>
      </c>
      <c r="E5" s="20">
        <v>144</v>
      </c>
      <c r="F5" s="20">
        <v>48</v>
      </c>
      <c r="G5" s="20">
        <v>48</v>
      </c>
      <c r="H5" s="20">
        <v>41.8</v>
      </c>
      <c r="I5" s="20">
        <v>64.400000000000006</v>
      </c>
      <c r="J5" s="20">
        <v>144</v>
      </c>
      <c r="K5" s="20">
        <v>106</v>
      </c>
      <c r="L5" s="20">
        <v>77</v>
      </c>
      <c r="M5" s="20">
        <v>67</v>
      </c>
      <c r="N5" s="131">
        <v>48</v>
      </c>
    </row>
    <row r="6" spans="2:28" ht="15" customHeight="1">
      <c r="B6" s="117" t="s">
        <v>120</v>
      </c>
      <c r="C6" s="19">
        <v>2</v>
      </c>
      <c r="D6" s="20">
        <v>4</v>
      </c>
      <c r="E6" s="20">
        <v>7</v>
      </c>
      <c r="F6" s="20">
        <v>2</v>
      </c>
      <c r="G6" s="20">
        <v>2</v>
      </c>
      <c r="H6" s="20">
        <v>2.2000000000000002</v>
      </c>
      <c r="I6" s="20">
        <v>2.2999999999999998</v>
      </c>
      <c r="J6" s="20">
        <v>7</v>
      </c>
      <c r="K6" s="20">
        <v>5</v>
      </c>
      <c r="L6" s="20">
        <v>4</v>
      </c>
      <c r="M6" s="20">
        <v>3</v>
      </c>
      <c r="N6" s="131">
        <v>2</v>
      </c>
    </row>
    <row r="7" spans="2:28" ht="15" customHeight="1">
      <c r="B7" s="117" t="s">
        <v>121</v>
      </c>
      <c r="C7" s="19">
        <v>16</v>
      </c>
      <c r="D7" s="20">
        <v>25</v>
      </c>
      <c r="E7" s="20">
        <v>48</v>
      </c>
      <c r="F7" s="20">
        <v>16</v>
      </c>
      <c r="G7" s="20">
        <v>16</v>
      </c>
      <c r="H7" s="20">
        <v>13.2</v>
      </c>
      <c r="I7" s="20">
        <v>20.7</v>
      </c>
      <c r="J7" s="20">
        <v>48</v>
      </c>
      <c r="K7" s="20">
        <v>35</v>
      </c>
      <c r="L7" s="20">
        <v>25</v>
      </c>
      <c r="M7" s="20">
        <v>22</v>
      </c>
      <c r="N7" s="131">
        <v>16</v>
      </c>
    </row>
    <row r="8" spans="2:28" ht="15" customHeight="1">
      <c r="B8" s="117" t="s">
        <v>122</v>
      </c>
      <c r="C8" s="19">
        <v>49</v>
      </c>
      <c r="D8" s="20">
        <v>79</v>
      </c>
      <c r="E8" s="20">
        <v>149</v>
      </c>
      <c r="F8" s="20">
        <v>49</v>
      </c>
      <c r="G8" s="20">
        <v>49</v>
      </c>
      <c r="H8" s="20">
        <v>41.8</v>
      </c>
      <c r="I8" s="20">
        <v>66.7</v>
      </c>
      <c r="J8" s="20">
        <v>149</v>
      </c>
      <c r="K8" s="20">
        <v>109</v>
      </c>
      <c r="L8" s="20">
        <v>79</v>
      </c>
      <c r="M8" s="20">
        <v>69</v>
      </c>
      <c r="N8" s="131">
        <v>49</v>
      </c>
    </row>
    <row r="9" spans="2:28" ht="15" customHeight="1">
      <c r="B9" s="117" t="s">
        <v>123</v>
      </c>
      <c r="C9" s="19">
        <v>33</v>
      </c>
      <c r="D9" s="20">
        <v>52</v>
      </c>
      <c r="E9" s="20">
        <v>99</v>
      </c>
      <c r="F9" s="20">
        <v>33</v>
      </c>
      <c r="G9" s="20">
        <v>33</v>
      </c>
      <c r="H9" s="20">
        <v>28.6</v>
      </c>
      <c r="I9" s="20">
        <v>43.7</v>
      </c>
      <c r="J9" s="20">
        <v>99</v>
      </c>
      <c r="K9" s="20">
        <v>72</v>
      </c>
      <c r="L9" s="20">
        <v>52</v>
      </c>
      <c r="M9" s="20">
        <v>46</v>
      </c>
      <c r="N9" s="131">
        <v>33</v>
      </c>
    </row>
    <row r="10" spans="2:28" ht="15" customHeight="1">
      <c r="B10" s="117" t="s">
        <v>124</v>
      </c>
      <c r="C10" s="19">
        <v>37</v>
      </c>
      <c r="D10" s="20">
        <v>60</v>
      </c>
      <c r="E10" s="20">
        <v>112</v>
      </c>
      <c r="F10" s="20">
        <v>37</v>
      </c>
      <c r="G10" s="20">
        <v>37</v>
      </c>
      <c r="H10" s="20">
        <v>33</v>
      </c>
      <c r="I10" s="20">
        <v>50.6</v>
      </c>
      <c r="J10" s="20">
        <v>112</v>
      </c>
      <c r="K10" s="20">
        <v>82</v>
      </c>
      <c r="L10" s="20">
        <v>60</v>
      </c>
      <c r="M10" s="20">
        <v>52</v>
      </c>
      <c r="N10" s="131">
        <v>37</v>
      </c>
    </row>
    <row r="11" spans="2:28" ht="15" customHeight="1">
      <c r="B11" s="117" t="s">
        <v>125</v>
      </c>
      <c r="C11" s="19">
        <v>48</v>
      </c>
      <c r="D11" s="20">
        <v>77</v>
      </c>
      <c r="E11" s="20">
        <v>145</v>
      </c>
      <c r="F11" s="20">
        <v>48</v>
      </c>
      <c r="G11" s="20">
        <v>48</v>
      </c>
      <c r="H11" s="20">
        <v>41.8</v>
      </c>
      <c r="I11" s="20">
        <v>66.7</v>
      </c>
      <c r="J11" s="20">
        <v>145</v>
      </c>
      <c r="K11" s="20">
        <v>106</v>
      </c>
      <c r="L11" s="20">
        <v>77</v>
      </c>
      <c r="M11" s="20">
        <v>68</v>
      </c>
      <c r="N11" s="131">
        <v>48</v>
      </c>
    </row>
    <row r="12" spans="2:28" ht="15" customHeight="1">
      <c r="B12" s="118" t="s">
        <v>126</v>
      </c>
      <c r="C12" s="23">
        <v>4</v>
      </c>
      <c r="D12" s="24">
        <v>7</v>
      </c>
      <c r="E12" s="24">
        <v>13</v>
      </c>
      <c r="F12" s="24">
        <v>4</v>
      </c>
      <c r="G12" s="24">
        <v>4</v>
      </c>
      <c r="H12" s="24">
        <v>2.2000000000000002</v>
      </c>
      <c r="I12" s="24">
        <v>4.5999999999999996</v>
      </c>
      <c r="J12" s="24">
        <v>13</v>
      </c>
      <c r="K12" s="24">
        <v>9</v>
      </c>
      <c r="L12" s="24">
        <v>7</v>
      </c>
      <c r="M12" s="24">
        <v>6</v>
      </c>
      <c r="N12" s="132">
        <v>4</v>
      </c>
    </row>
    <row r="14" spans="2:28" s="119" customFormat="1" ht="30" customHeight="1">
      <c r="B14" s="45" t="s">
        <v>127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P14" s="45" t="s">
        <v>128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2:28" s="147" customFormat="1" ht="15" customHeight="1">
      <c r="B15" s="168" t="s">
        <v>57</v>
      </c>
      <c r="C15" s="161" t="str">
        <f>+C2</f>
        <v>Oct FY25</v>
      </c>
      <c r="D15" s="161" t="str">
        <f t="shared" ref="D15:N15" si="0">+D2</f>
        <v>Nov FY25</v>
      </c>
      <c r="E15" s="161" t="str">
        <f t="shared" si="0"/>
        <v>Dec FY25</v>
      </c>
      <c r="F15" s="161" t="str">
        <f t="shared" si="0"/>
        <v>Jan FY25</v>
      </c>
      <c r="G15" s="161" t="str">
        <f t="shared" si="0"/>
        <v>Feb FY25</v>
      </c>
      <c r="H15" s="161" t="str">
        <f t="shared" si="0"/>
        <v>Mar FY25</v>
      </c>
      <c r="I15" s="161" t="str">
        <f t="shared" si="0"/>
        <v>Apr FY25</v>
      </c>
      <c r="J15" s="161" t="str">
        <f t="shared" si="0"/>
        <v>May FY25</v>
      </c>
      <c r="K15" s="161" t="str">
        <f t="shared" si="0"/>
        <v>Jun FY25</v>
      </c>
      <c r="L15" s="161" t="str">
        <f t="shared" si="0"/>
        <v>Jul FY25</v>
      </c>
      <c r="M15" s="161" t="str">
        <f t="shared" si="0"/>
        <v>Aug FY25</v>
      </c>
      <c r="N15" s="161" t="str">
        <f t="shared" si="0"/>
        <v>Sep FY25</v>
      </c>
      <c r="P15" s="162" t="s">
        <v>57</v>
      </c>
      <c r="Q15" s="163" t="str">
        <f>+C2</f>
        <v>Oct FY25</v>
      </c>
      <c r="R15" s="163" t="str">
        <f t="shared" ref="R15:AB15" si="1">+D2</f>
        <v>Nov FY25</v>
      </c>
      <c r="S15" s="163" t="str">
        <f t="shared" si="1"/>
        <v>Dec FY25</v>
      </c>
      <c r="T15" s="163" t="str">
        <f t="shared" si="1"/>
        <v>Jan FY25</v>
      </c>
      <c r="U15" s="163" t="str">
        <f t="shared" si="1"/>
        <v>Feb FY25</v>
      </c>
      <c r="V15" s="163" t="str">
        <f t="shared" si="1"/>
        <v>Mar FY25</v>
      </c>
      <c r="W15" s="163" t="str">
        <f t="shared" si="1"/>
        <v>Apr FY25</v>
      </c>
      <c r="X15" s="163" t="str">
        <f t="shared" si="1"/>
        <v>May FY25</v>
      </c>
      <c r="Y15" s="163" t="str">
        <f t="shared" si="1"/>
        <v>Jun FY25</v>
      </c>
      <c r="Z15" s="163" t="str">
        <f t="shared" si="1"/>
        <v>Jul FY25</v>
      </c>
      <c r="AA15" s="163" t="str">
        <f t="shared" si="1"/>
        <v>Aug FY25</v>
      </c>
      <c r="AB15" s="163" t="str">
        <f t="shared" si="1"/>
        <v>Sep FY25</v>
      </c>
    </row>
    <row r="16" spans="2:28" ht="15" customHeight="1">
      <c r="B16" s="164" t="s">
        <v>117</v>
      </c>
      <c r="C16" s="133">
        <v>2.25</v>
      </c>
      <c r="D16" s="134">
        <v>2.25</v>
      </c>
      <c r="E16" s="134">
        <v>2.25</v>
      </c>
      <c r="F16" s="134">
        <v>2.25</v>
      </c>
      <c r="G16" s="134">
        <v>2.25</v>
      </c>
      <c r="H16" s="134">
        <v>2.25</v>
      </c>
      <c r="I16" s="134">
        <v>2.25</v>
      </c>
      <c r="J16" s="134">
        <v>2.25</v>
      </c>
      <c r="K16" s="134">
        <v>2.25</v>
      </c>
      <c r="L16" s="134">
        <v>2.25</v>
      </c>
      <c r="M16" s="134">
        <v>2.25</v>
      </c>
      <c r="N16" s="169">
        <v>2.25</v>
      </c>
      <c r="P16" s="165" t="s">
        <v>117</v>
      </c>
      <c r="Q16" s="133">
        <v>13</v>
      </c>
      <c r="R16" s="134">
        <v>13.1</v>
      </c>
      <c r="S16" s="134">
        <v>13.1</v>
      </c>
      <c r="T16" s="134">
        <v>13.1</v>
      </c>
      <c r="U16" s="134">
        <v>13.1</v>
      </c>
      <c r="V16" s="134">
        <v>13.1</v>
      </c>
      <c r="W16" s="134">
        <v>13.1</v>
      </c>
      <c r="X16" s="134">
        <v>13.1</v>
      </c>
      <c r="Y16" s="134">
        <v>13.1</v>
      </c>
      <c r="Z16" s="134">
        <v>13.1</v>
      </c>
      <c r="AA16" s="134">
        <v>13.1</v>
      </c>
      <c r="AB16" s="169">
        <v>13.1</v>
      </c>
    </row>
    <row r="17" spans="2:28" ht="15" customHeight="1">
      <c r="B17" s="164" t="s">
        <v>118</v>
      </c>
      <c r="C17" s="136">
        <v>2.25</v>
      </c>
      <c r="D17" s="137">
        <v>2.25</v>
      </c>
      <c r="E17" s="137">
        <v>2.25</v>
      </c>
      <c r="F17" s="137">
        <v>2.25</v>
      </c>
      <c r="G17" s="137">
        <v>2.25</v>
      </c>
      <c r="H17" s="137">
        <v>2.25</v>
      </c>
      <c r="I17" s="137">
        <v>2.25</v>
      </c>
      <c r="J17" s="137">
        <v>2.25</v>
      </c>
      <c r="K17" s="137">
        <v>2.25</v>
      </c>
      <c r="L17" s="137">
        <v>2.25</v>
      </c>
      <c r="M17" s="137">
        <v>2.25</v>
      </c>
      <c r="N17" s="170">
        <v>2.25</v>
      </c>
      <c r="P17" s="165" t="s">
        <v>118</v>
      </c>
      <c r="Q17" s="136">
        <v>13.1</v>
      </c>
      <c r="R17" s="137">
        <v>13.1</v>
      </c>
      <c r="S17" s="137">
        <v>13.1</v>
      </c>
      <c r="T17" s="137">
        <v>13.1</v>
      </c>
      <c r="U17" s="137">
        <v>13.1</v>
      </c>
      <c r="V17" s="137">
        <v>13.1</v>
      </c>
      <c r="W17" s="137">
        <v>13.1</v>
      </c>
      <c r="X17" s="137">
        <v>13.1</v>
      </c>
      <c r="Y17" s="137">
        <v>13.1</v>
      </c>
      <c r="Z17" s="137">
        <v>13.1</v>
      </c>
      <c r="AA17" s="137">
        <v>13.1</v>
      </c>
      <c r="AB17" s="170">
        <v>13.1</v>
      </c>
    </row>
    <row r="18" spans="2:28" ht="15" customHeight="1">
      <c r="B18" s="164" t="s">
        <v>119</v>
      </c>
      <c r="C18" s="136">
        <v>2.25</v>
      </c>
      <c r="D18" s="137">
        <v>2.25</v>
      </c>
      <c r="E18" s="137">
        <v>2.25</v>
      </c>
      <c r="F18" s="137">
        <v>2.25</v>
      </c>
      <c r="G18" s="137">
        <v>2.25</v>
      </c>
      <c r="H18" s="137">
        <v>2.25</v>
      </c>
      <c r="I18" s="137">
        <v>2.25</v>
      </c>
      <c r="J18" s="137">
        <v>2.25</v>
      </c>
      <c r="K18" s="137">
        <v>2.25</v>
      </c>
      <c r="L18" s="137">
        <v>2.25</v>
      </c>
      <c r="M18" s="137">
        <v>2.25</v>
      </c>
      <c r="N18" s="170">
        <v>2.25</v>
      </c>
      <c r="P18" s="165" t="s">
        <v>119</v>
      </c>
      <c r="Q18" s="136">
        <v>13.1</v>
      </c>
      <c r="R18" s="137">
        <v>13.1</v>
      </c>
      <c r="S18" s="137">
        <v>13.1</v>
      </c>
      <c r="T18" s="137">
        <v>13.1</v>
      </c>
      <c r="U18" s="137">
        <v>13.1</v>
      </c>
      <c r="V18" s="137">
        <v>13.1</v>
      </c>
      <c r="W18" s="137">
        <v>13.1</v>
      </c>
      <c r="X18" s="137">
        <v>13.1</v>
      </c>
      <c r="Y18" s="137">
        <v>13.1</v>
      </c>
      <c r="Z18" s="137">
        <v>13.1</v>
      </c>
      <c r="AA18" s="137">
        <v>13.1</v>
      </c>
      <c r="AB18" s="170">
        <v>13.1</v>
      </c>
    </row>
    <row r="19" spans="2:28" ht="15" customHeight="1">
      <c r="B19" s="164" t="s">
        <v>120</v>
      </c>
      <c r="C19" s="136">
        <v>2.25</v>
      </c>
      <c r="D19" s="137">
        <v>2.25</v>
      </c>
      <c r="E19" s="137">
        <v>2.25</v>
      </c>
      <c r="F19" s="137">
        <v>2.25</v>
      </c>
      <c r="G19" s="137">
        <v>2.25</v>
      </c>
      <c r="H19" s="137">
        <v>2.25</v>
      </c>
      <c r="I19" s="137">
        <v>2.25</v>
      </c>
      <c r="J19" s="137">
        <v>2.25</v>
      </c>
      <c r="K19" s="137">
        <v>2.25</v>
      </c>
      <c r="L19" s="137">
        <v>2.25</v>
      </c>
      <c r="M19" s="137">
        <v>2.25</v>
      </c>
      <c r="N19" s="170">
        <v>2.25</v>
      </c>
      <c r="P19" s="165" t="s">
        <v>120</v>
      </c>
      <c r="Q19" s="136">
        <v>13.1</v>
      </c>
      <c r="R19" s="137">
        <v>13.1</v>
      </c>
      <c r="S19" s="137">
        <v>13.1</v>
      </c>
      <c r="T19" s="137">
        <v>13.1</v>
      </c>
      <c r="U19" s="137">
        <v>13.1</v>
      </c>
      <c r="V19" s="137">
        <v>13.1</v>
      </c>
      <c r="W19" s="137">
        <v>13.1</v>
      </c>
      <c r="X19" s="137">
        <v>13.1</v>
      </c>
      <c r="Y19" s="137">
        <v>13.1</v>
      </c>
      <c r="Z19" s="137">
        <v>13.1</v>
      </c>
      <c r="AA19" s="137">
        <v>13.1</v>
      </c>
      <c r="AB19" s="170">
        <v>13.1</v>
      </c>
    </row>
    <row r="20" spans="2:28" ht="15" customHeight="1">
      <c r="B20" s="164" t="s">
        <v>121</v>
      </c>
      <c r="C20" s="136">
        <v>2.25</v>
      </c>
      <c r="D20" s="137">
        <v>2.25</v>
      </c>
      <c r="E20" s="137">
        <v>2.25</v>
      </c>
      <c r="F20" s="137">
        <v>2.25</v>
      </c>
      <c r="G20" s="137">
        <v>2.25</v>
      </c>
      <c r="H20" s="137">
        <v>2.25</v>
      </c>
      <c r="I20" s="137">
        <v>2.25</v>
      </c>
      <c r="J20" s="137">
        <v>2.25</v>
      </c>
      <c r="K20" s="137">
        <v>2.25</v>
      </c>
      <c r="L20" s="137">
        <v>2.25</v>
      </c>
      <c r="M20" s="137">
        <v>2.25</v>
      </c>
      <c r="N20" s="170">
        <v>2.25</v>
      </c>
      <c r="P20" s="165" t="s">
        <v>121</v>
      </c>
      <c r="Q20" s="136">
        <v>13.1</v>
      </c>
      <c r="R20" s="137">
        <v>13.1</v>
      </c>
      <c r="S20" s="137">
        <v>13.1</v>
      </c>
      <c r="T20" s="137">
        <v>13.1</v>
      </c>
      <c r="U20" s="137">
        <v>13.1</v>
      </c>
      <c r="V20" s="137">
        <v>13.1</v>
      </c>
      <c r="W20" s="137">
        <v>13.1</v>
      </c>
      <c r="X20" s="137">
        <v>13.1</v>
      </c>
      <c r="Y20" s="137">
        <v>13.1</v>
      </c>
      <c r="Z20" s="137">
        <v>13.1</v>
      </c>
      <c r="AA20" s="137">
        <v>13.1</v>
      </c>
      <c r="AB20" s="170">
        <v>13.1</v>
      </c>
    </row>
    <row r="21" spans="2:28" ht="15" customHeight="1">
      <c r="B21" s="164" t="s">
        <v>122</v>
      </c>
      <c r="C21" s="136">
        <v>2.25</v>
      </c>
      <c r="D21" s="137">
        <v>2.25</v>
      </c>
      <c r="E21" s="137">
        <v>2.25</v>
      </c>
      <c r="F21" s="137">
        <v>2.25</v>
      </c>
      <c r="G21" s="137">
        <v>2.25</v>
      </c>
      <c r="H21" s="137">
        <v>2.25</v>
      </c>
      <c r="I21" s="137">
        <v>2.25</v>
      </c>
      <c r="J21" s="137">
        <v>2.25</v>
      </c>
      <c r="K21" s="137">
        <v>2.25</v>
      </c>
      <c r="L21" s="137">
        <v>2.25</v>
      </c>
      <c r="M21" s="137">
        <v>2.25</v>
      </c>
      <c r="N21" s="170">
        <v>2.25</v>
      </c>
      <c r="P21" s="165" t="s">
        <v>122</v>
      </c>
      <c r="Q21" s="136">
        <v>13.1</v>
      </c>
      <c r="R21" s="137">
        <v>13.1</v>
      </c>
      <c r="S21" s="137">
        <v>13.1</v>
      </c>
      <c r="T21" s="137">
        <v>13.1</v>
      </c>
      <c r="U21" s="137">
        <v>13.1</v>
      </c>
      <c r="V21" s="137">
        <v>13.1</v>
      </c>
      <c r="W21" s="137">
        <v>13.1</v>
      </c>
      <c r="X21" s="137">
        <v>13.1</v>
      </c>
      <c r="Y21" s="137">
        <v>13.1</v>
      </c>
      <c r="Z21" s="137">
        <v>13.1</v>
      </c>
      <c r="AA21" s="137">
        <v>13.1</v>
      </c>
      <c r="AB21" s="170">
        <v>13.1</v>
      </c>
    </row>
    <row r="22" spans="2:28" ht="15" customHeight="1">
      <c r="B22" s="164" t="s">
        <v>123</v>
      </c>
      <c r="C22" s="136">
        <v>2.25</v>
      </c>
      <c r="D22" s="137">
        <v>2.25</v>
      </c>
      <c r="E22" s="137">
        <v>2.25</v>
      </c>
      <c r="F22" s="137">
        <v>2.25</v>
      </c>
      <c r="G22" s="137">
        <v>2.25</v>
      </c>
      <c r="H22" s="137">
        <v>2.25</v>
      </c>
      <c r="I22" s="137">
        <v>2.25</v>
      </c>
      <c r="J22" s="137">
        <v>2.25</v>
      </c>
      <c r="K22" s="137">
        <v>2.25</v>
      </c>
      <c r="L22" s="137">
        <v>2.25</v>
      </c>
      <c r="M22" s="137">
        <v>2.25</v>
      </c>
      <c r="N22" s="170">
        <v>2.25</v>
      </c>
      <c r="P22" s="165" t="s">
        <v>123</v>
      </c>
      <c r="Q22" s="136">
        <v>13.1</v>
      </c>
      <c r="R22" s="137">
        <v>13.1</v>
      </c>
      <c r="S22" s="137">
        <v>13.1</v>
      </c>
      <c r="T22" s="137">
        <v>13.1</v>
      </c>
      <c r="U22" s="137">
        <v>13.1</v>
      </c>
      <c r="V22" s="137">
        <v>13.1</v>
      </c>
      <c r="W22" s="137">
        <v>13.1</v>
      </c>
      <c r="X22" s="137">
        <v>13.1</v>
      </c>
      <c r="Y22" s="137">
        <v>13.1</v>
      </c>
      <c r="Z22" s="137">
        <v>13.1</v>
      </c>
      <c r="AA22" s="137">
        <v>13.1</v>
      </c>
      <c r="AB22" s="170">
        <v>13.1</v>
      </c>
    </row>
    <row r="23" spans="2:28" ht="15" customHeight="1">
      <c r="B23" s="164" t="s">
        <v>124</v>
      </c>
      <c r="C23" s="136">
        <v>2.25</v>
      </c>
      <c r="D23" s="137">
        <v>2.25</v>
      </c>
      <c r="E23" s="137">
        <v>2.25</v>
      </c>
      <c r="F23" s="137">
        <v>2.25</v>
      </c>
      <c r="G23" s="137">
        <v>2.25</v>
      </c>
      <c r="H23" s="137">
        <v>2.25</v>
      </c>
      <c r="I23" s="137">
        <v>2.25</v>
      </c>
      <c r="J23" s="137">
        <v>2.25</v>
      </c>
      <c r="K23" s="137">
        <v>2.25</v>
      </c>
      <c r="L23" s="137">
        <v>2.25</v>
      </c>
      <c r="M23" s="137">
        <v>2.25</v>
      </c>
      <c r="N23" s="170">
        <v>2.25</v>
      </c>
      <c r="P23" s="165" t="s">
        <v>124</v>
      </c>
      <c r="Q23" s="136">
        <v>13.1</v>
      </c>
      <c r="R23" s="137">
        <v>13.1</v>
      </c>
      <c r="S23" s="137">
        <v>13.1</v>
      </c>
      <c r="T23" s="137">
        <v>13.1</v>
      </c>
      <c r="U23" s="137">
        <v>13.1</v>
      </c>
      <c r="V23" s="137">
        <v>13.1</v>
      </c>
      <c r="W23" s="137">
        <v>13.1</v>
      </c>
      <c r="X23" s="137">
        <v>13.1</v>
      </c>
      <c r="Y23" s="137">
        <v>13.1</v>
      </c>
      <c r="Z23" s="137">
        <v>13.1</v>
      </c>
      <c r="AA23" s="137">
        <v>13.1</v>
      </c>
      <c r="AB23" s="170">
        <v>13.1</v>
      </c>
    </row>
    <row r="24" spans="2:28" ht="15" customHeight="1">
      <c r="B24" s="164" t="s">
        <v>125</v>
      </c>
      <c r="C24" s="136">
        <v>2.25</v>
      </c>
      <c r="D24" s="137">
        <v>2.25</v>
      </c>
      <c r="E24" s="137">
        <v>2.25</v>
      </c>
      <c r="F24" s="137">
        <v>2.25</v>
      </c>
      <c r="G24" s="137">
        <v>2.25</v>
      </c>
      <c r="H24" s="137">
        <v>2.25</v>
      </c>
      <c r="I24" s="137">
        <v>2.25</v>
      </c>
      <c r="J24" s="137">
        <v>2.25</v>
      </c>
      <c r="K24" s="137">
        <v>2.25</v>
      </c>
      <c r="L24" s="137">
        <v>2.25</v>
      </c>
      <c r="M24" s="137">
        <v>2.25</v>
      </c>
      <c r="N24" s="170">
        <v>2.25</v>
      </c>
      <c r="P24" s="165" t="s">
        <v>125</v>
      </c>
      <c r="Q24" s="136">
        <v>13.1</v>
      </c>
      <c r="R24" s="137">
        <v>13.1</v>
      </c>
      <c r="S24" s="137">
        <v>13.1</v>
      </c>
      <c r="T24" s="137">
        <v>13.1</v>
      </c>
      <c r="U24" s="137">
        <v>13.1</v>
      </c>
      <c r="V24" s="137">
        <v>13.1</v>
      </c>
      <c r="W24" s="137">
        <v>13.1</v>
      </c>
      <c r="X24" s="137">
        <v>13.1</v>
      </c>
      <c r="Y24" s="137">
        <v>13.1</v>
      </c>
      <c r="Z24" s="137">
        <v>13.1</v>
      </c>
      <c r="AA24" s="137">
        <v>13.1</v>
      </c>
      <c r="AB24" s="170">
        <v>13.1</v>
      </c>
    </row>
    <row r="25" spans="2:28" ht="15" customHeight="1">
      <c r="B25" s="166" t="s">
        <v>126</v>
      </c>
      <c r="C25" s="171">
        <v>2.25</v>
      </c>
      <c r="D25" s="172">
        <v>2.25</v>
      </c>
      <c r="E25" s="172">
        <v>2.25</v>
      </c>
      <c r="F25" s="172">
        <v>2.25</v>
      </c>
      <c r="G25" s="172">
        <v>2.25</v>
      </c>
      <c r="H25" s="172">
        <v>2.25</v>
      </c>
      <c r="I25" s="172">
        <v>2.25</v>
      </c>
      <c r="J25" s="172">
        <v>2.25</v>
      </c>
      <c r="K25" s="172">
        <v>2.25</v>
      </c>
      <c r="L25" s="172">
        <v>2.25</v>
      </c>
      <c r="M25" s="172">
        <v>2.25</v>
      </c>
      <c r="N25" s="173">
        <v>2.25</v>
      </c>
      <c r="P25" s="167" t="s">
        <v>126</v>
      </c>
      <c r="Q25" s="171">
        <v>13.1</v>
      </c>
      <c r="R25" s="172">
        <v>13.1</v>
      </c>
      <c r="S25" s="172">
        <v>13.1</v>
      </c>
      <c r="T25" s="172">
        <v>13.1</v>
      </c>
      <c r="U25" s="172">
        <v>13.1</v>
      </c>
      <c r="V25" s="172">
        <v>13.1</v>
      </c>
      <c r="W25" s="172">
        <v>13.1</v>
      </c>
      <c r="X25" s="172">
        <v>13.1</v>
      </c>
      <c r="Y25" s="172">
        <v>13.1</v>
      </c>
      <c r="Z25" s="172">
        <v>13.1</v>
      </c>
      <c r="AA25" s="172">
        <v>13.1</v>
      </c>
      <c r="AB25" s="173">
        <v>13.1</v>
      </c>
    </row>
    <row r="28" spans="2:28" s="119" customFormat="1" ht="15" customHeight="1"/>
    <row r="29" spans="2:28" s="147" customFormat="1" ht="17.25" customHeight="1"/>
    <row r="43" spans="2:15" ht="15" hidden="1" customHeight="1">
      <c r="B43" s="45" t="s">
        <v>129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2:15" ht="15" hidden="1" customHeight="1">
      <c r="B44" s="158" t="s">
        <v>57</v>
      </c>
      <c r="C44" s="125" t="s">
        <v>72</v>
      </c>
      <c r="D44" s="125" t="s">
        <v>73</v>
      </c>
      <c r="E44" s="125" t="s">
        <v>74</v>
      </c>
      <c r="F44" s="125" t="s">
        <v>75</v>
      </c>
      <c r="G44" s="125" t="s">
        <v>76</v>
      </c>
      <c r="H44" s="125" t="s">
        <v>77</v>
      </c>
      <c r="I44" s="125" t="s">
        <v>78</v>
      </c>
      <c r="J44" s="125" t="s">
        <v>79</v>
      </c>
      <c r="K44" s="125" t="s">
        <v>80</v>
      </c>
      <c r="L44" s="125" t="s">
        <v>81</v>
      </c>
      <c r="M44" s="125" t="s">
        <v>82</v>
      </c>
      <c r="N44" s="125" t="s">
        <v>83</v>
      </c>
      <c r="O44" s="126" t="s">
        <v>84</v>
      </c>
    </row>
    <row r="45" spans="2:15" ht="15" hidden="1" customHeight="1">
      <c r="B45" s="127" t="s">
        <v>117</v>
      </c>
      <c r="C45" s="148">
        <f t="shared" ref="C45:N45" si="2">C3*C16</f>
        <v>112.5</v>
      </c>
      <c r="D45" s="149">
        <f t="shared" si="2"/>
        <v>45</v>
      </c>
      <c r="E45" s="149">
        <f t="shared" si="2"/>
        <v>317.25</v>
      </c>
      <c r="F45" s="149">
        <f t="shared" si="2"/>
        <v>112.5</v>
      </c>
      <c r="G45" s="149">
        <f t="shared" si="2"/>
        <v>105.75</v>
      </c>
      <c r="H45" s="149">
        <f t="shared" si="2"/>
        <v>89.100000000000009</v>
      </c>
      <c r="I45" s="149">
        <f t="shared" si="2"/>
        <v>144.9</v>
      </c>
      <c r="J45" s="149">
        <f t="shared" si="2"/>
        <v>317.25</v>
      </c>
      <c r="K45" s="149">
        <f t="shared" si="2"/>
        <v>231.75</v>
      </c>
      <c r="L45" s="149">
        <f t="shared" si="2"/>
        <v>168.75</v>
      </c>
      <c r="M45" s="149">
        <f t="shared" si="2"/>
        <v>146.25</v>
      </c>
      <c r="N45" s="149">
        <f t="shared" si="2"/>
        <v>105.75</v>
      </c>
      <c r="O45" s="149">
        <f>SUM(C45:N45)</f>
        <v>1896.75</v>
      </c>
    </row>
    <row r="46" spans="2:15" ht="15" hidden="1" customHeight="1">
      <c r="B46" s="127" t="s">
        <v>118</v>
      </c>
      <c r="C46" s="151">
        <f t="shared" ref="C46:N46" si="3">C4*C17</f>
        <v>49.5</v>
      </c>
      <c r="D46" s="152">
        <f t="shared" si="3"/>
        <v>78.75</v>
      </c>
      <c r="E46" s="152">
        <f t="shared" si="3"/>
        <v>150.75</v>
      </c>
      <c r="F46" s="152">
        <f t="shared" si="3"/>
        <v>49.5</v>
      </c>
      <c r="G46" s="152">
        <f t="shared" si="3"/>
        <v>49.5</v>
      </c>
      <c r="H46" s="152">
        <f t="shared" si="3"/>
        <v>39.6</v>
      </c>
      <c r="I46" s="152">
        <f t="shared" si="3"/>
        <v>67.274999999999991</v>
      </c>
      <c r="J46" s="152">
        <f t="shared" si="3"/>
        <v>150.75</v>
      </c>
      <c r="K46" s="152">
        <f t="shared" si="3"/>
        <v>110.25</v>
      </c>
      <c r="L46" s="152">
        <f t="shared" si="3"/>
        <v>78.75</v>
      </c>
      <c r="M46" s="152">
        <f t="shared" si="3"/>
        <v>69.75</v>
      </c>
      <c r="N46" s="152">
        <f t="shared" si="3"/>
        <v>49.5</v>
      </c>
      <c r="O46" s="152">
        <f t="shared" ref="O46:O55" si="4">SUM(C46:N46)</f>
        <v>943.875</v>
      </c>
    </row>
    <row r="47" spans="2:15" ht="15" hidden="1" customHeight="1">
      <c r="B47" s="127" t="s">
        <v>119</v>
      </c>
      <c r="C47" s="151">
        <f t="shared" ref="C47:N47" si="5">C5*C18</f>
        <v>108</v>
      </c>
      <c r="D47" s="152">
        <f t="shared" si="5"/>
        <v>173.25</v>
      </c>
      <c r="E47" s="152">
        <f t="shared" si="5"/>
        <v>324</v>
      </c>
      <c r="F47" s="152">
        <f t="shared" si="5"/>
        <v>108</v>
      </c>
      <c r="G47" s="152">
        <f t="shared" si="5"/>
        <v>108</v>
      </c>
      <c r="H47" s="152">
        <f t="shared" si="5"/>
        <v>94.05</v>
      </c>
      <c r="I47" s="152">
        <f t="shared" si="5"/>
        <v>144.9</v>
      </c>
      <c r="J47" s="152">
        <f t="shared" si="5"/>
        <v>324</v>
      </c>
      <c r="K47" s="152">
        <f t="shared" si="5"/>
        <v>238.5</v>
      </c>
      <c r="L47" s="152">
        <f t="shared" si="5"/>
        <v>173.25</v>
      </c>
      <c r="M47" s="152">
        <f t="shared" si="5"/>
        <v>150.75</v>
      </c>
      <c r="N47" s="152">
        <f t="shared" si="5"/>
        <v>108</v>
      </c>
      <c r="O47" s="152">
        <f t="shared" si="4"/>
        <v>2054.6999999999998</v>
      </c>
    </row>
    <row r="48" spans="2:15" ht="15" hidden="1" customHeight="1">
      <c r="B48" s="127" t="s">
        <v>120</v>
      </c>
      <c r="C48" s="151">
        <f t="shared" ref="C48:N48" si="6">C6*C19</f>
        <v>4.5</v>
      </c>
      <c r="D48" s="152">
        <f t="shared" si="6"/>
        <v>9</v>
      </c>
      <c r="E48" s="152">
        <f t="shared" si="6"/>
        <v>15.75</v>
      </c>
      <c r="F48" s="152">
        <f t="shared" si="6"/>
        <v>4.5</v>
      </c>
      <c r="G48" s="152">
        <f t="shared" si="6"/>
        <v>4.5</v>
      </c>
      <c r="H48" s="152">
        <f t="shared" si="6"/>
        <v>4.95</v>
      </c>
      <c r="I48" s="152">
        <f t="shared" si="6"/>
        <v>5.1749999999999998</v>
      </c>
      <c r="J48" s="152">
        <f t="shared" si="6"/>
        <v>15.75</v>
      </c>
      <c r="K48" s="152">
        <f t="shared" si="6"/>
        <v>11.25</v>
      </c>
      <c r="L48" s="152">
        <f t="shared" si="6"/>
        <v>9</v>
      </c>
      <c r="M48" s="152">
        <f t="shared" si="6"/>
        <v>6.75</v>
      </c>
      <c r="N48" s="152">
        <f t="shared" si="6"/>
        <v>4.5</v>
      </c>
      <c r="O48" s="152">
        <f t="shared" si="4"/>
        <v>95.625</v>
      </c>
    </row>
    <row r="49" spans="2:15" ht="15" hidden="1" customHeight="1">
      <c r="B49" s="127" t="s">
        <v>121</v>
      </c>
      <c r="C49" s="151">
        <f t="shared" ref="C49:N49" si="7">C7*C20</f>
        <v>36</v>
      </c>
      <c r="D49" s="152">
        <f t="shared" si="7"/>
        <v>56.25</v>
      </c>
      <c r="E49" s="152">
        <f t="shared" si="7"/>
        <v>108</v>
      </c>
      <c r="F49" s="152">
        <f t="shared" si="7"/>
        <v>36</v>
      </c>
      <c r="G49" s="152">
        <f t="shared" si="7"/>
        <v>36</v>
      </c>
      <c r="H49" s="152">
        <f t="shared" si="7"/>
        <v>29.7</v>
      </c>
      <c r="I49" s="152">
        <f t="shared" si="7"/>
        <v>46.574999999999996</v>
      </c>
      <c r="J49" s="152">
        <f t="shared" si="7"/>
        <v>108</v>
      </c>
      <c r="K49" s="152">
        <f t="shared" si="7"/>
        <v>78.75</v>
      </c>
      <c r="L49" s="152">
        <f t="shared" si="7"/>
        <v>56.25</v>
      </c>
      <c r="M49" s="152">
        <f t="shared" si="7"/>
        <v>49.5</v>
      </c>
      <c r="N49" s="152">
        <f t="shared" si="7"/>
        <v>36</v>
      </c>
      <c r="O49" s="152">
        <f t="shared" si="4"/>
        <v>677.02499999999998</v>
      </c>
    </row>
    <row r="50" spans="2:15" ht="15" hidden="1" customHeight="1">
      <c r="B50" s="127" t="s">
        <v>122</v>
      </c>
      <c r="C50" s="151">
        <f t="shared" ref="C50:N50" si="8">C8*C21</f>
        <v>110.25</v>
      </c>
      <c r="D50" s="152">
        <f t="shared" si="8"/>
        <v>177.75</v>
      </c>
      <c r="E50" s="152">
        <f t="shared" si="8"/>
        <v>335.25</v>
      </c>
      <c r="F50" s="152">
        <f t="shared" si="8"/>
        <v>110.25</v>
      </c>
      <c r="G50" s="152">
        <f t="shared" si="8"/>
        <v>110.25</v>
      </c>
      <c r="H50" s="152">
        <f t="shared" si="8"/>
        <v>94.05</v>
      </c>
      <c r="I50" s="152">
        <f t="shared" si="8"/>
        <v>150.07500000000002</v>
      </c>
      <c r="J50" s="152">
        <f t="shared" si="8"/>
        <v>335.25</v>
      </c>
      <c r="K50" s="152">
        <f t="shared" si="8"/>
        <v>245.25</v>
      </c>
      <c r="L50" s="152">
        <f t="shared" si="8"/>
        <v>177.75</v>
      </c>
      <c r="M50" s="152">
        <f t="shared" si="8"/>
        <v>155.25</v>
      </c>
      <c r="N50" s="152">
        <f t="shared" si="8"/>
        <v>110.25</v>
      </c>
      <c r="O50" s="152">
        <f t="shared" si="4"/>
        <v>2111.625</v>
      </c>
    </row>
    <row r="51" spans="2:15" ht="15" hidden="1" customHeight="1">
      <c r="B51" s="127" t="s">
        <v>123</v>
      </c>
      <c r="C51" s="151">
        <f t="shared" ref="C51:N51" si="9">C9*C22</f>
        <v>74.25</v>
      </c>
      <c r="D51" s="152">
        <f t="shared" si="9"/>
        <v>117</v>
      </c>
      <c r="E51" s="152">
        <f t="shared" si="9"/>
        <v>222.75</v>
      </c>
      <c r="F51" s="152">
        <f t="shared" si="9"/>
        <v>74.25</v>
      </c>
      <c r="G51" s="152">
        <f t="shared" si="9"/>
        <v>74.25</v>
      </c>
      <c r="H51" s="152">
        <f t="shared" si="9"/>
        <v>64.350000000000009</v>
      </c>
      <c r="I51" s="152">
        <f t="shared" si="9"/>
        <v>98.325000000000003</v>
      </c>
      <c r="J51" s="152">
        <f t="shared" si="9"/>
        <v>222.75</v>
      </c>
      <c r="K51" s="152">
        <f t="shared" si="9"/>
        <v>162</v>
      </c>
      <c r="L51" s="152">
        <f t="shared" si="9"/>
        <v>117</v>
      </c>
      <c r="M51" s="152">
        <f t="shared" si="9"/>
        <v>103.5</v>
      </c>
      <c r="N51" s="152">
        <f t="shared" si="9"/>
        <v>74.25</v>
      </c>
      <c r="O51" s="152">
        <f t="shared" si="4"/>
        <v>1404.6750000000002</v>
      </c>
    </row>
    <row r="52" spans="2:15" ht="15" hidden="1" customHeight="1">
      <c r="B52" s="127" t="s">
        <v>124</v>
      </c>
      <c r="C52" s="151">
        <f t="shared" ref="C52:N52" si="10">C10*C23</f>
        <v>83.25</v>
      </c>
      <c r="D52" s="152">
        <f t="shared" si="10"/>
        <v>135</v>
      </c>
      <c r="E52" s="152">
        <f t="shared" si="10"/>
        <v>252</v>
      </c>
      <c r="F52" s="152">
        <f t="shared" si="10"/>
        <v>83.25</v>
      </c>
      <c r="G52" s="152">
        <f t="shared" si="10"/>
        <v>83.25</v>
      </c>
      <c r="H52" s="152">
        <f t="shared" si="10"/>
        <v>74.25</v>
      </c>
      <c r="I52" s="152">
        <f t="shared" si="10"/>
        <v>113.85000000000001</v>
      </c>
      <c r="J52" s="152">
        <f t="shared" si="10"/>
        <v>252</v>
      </c>
      <c r="K52" s="152">
        <f t="shared" si="10"/>
        <v>184.5</v>
      </c>
      <c r="L52" s="152">
        <f t="shared" si="10"/>
        <v>135</v>
      </c>
      <c r="M52" s="152">
        <f t="shared" si="10"/>
        <v>117</v>
      </c>
      <c r="N52" s="152">
        <f t="shared" si="10"/>
        <v>83.25</v>
      </c>
      <c r="O52" s="152">
        <f t="shared" si="4"/>
        <v>1596.6</v>
      </c>
    </row>
    <row r="53" spans="2:15" ht="15" hidden="1" customHeight="1">
      <c r="B53" s="127" t="s">
        <v>125</v>
      </c>
      <c r="C53" s="151">
        <f t="shared" ref="C53:N53" si="11">C11*C24</f>
        <v>108</v>
      </c>
      <c r="D53" s="152">
        <f t="shared" si="11"/>
        <v>173.25</v>
      </c>
      <c r="E53" s="152">
        <f t="shared" si="11"/>
        <v>326.25</v>
      </c>
      <c r="F53" s="152">
        <f t="shared" si="11"/>
        <v>108</v>
      </c>
      <c r="G53" s="152">
        <f t="shared" si="11"/>
        <v>108</v>
      </c>
      <c r="H53" s="152">
        <f t="shared" si="11"/>
        <v>94.05</v>
      </c>
      <c r="I53" s="152">
        <f t="shared" si="11"/>
        <v>150.07500000000002</v>
      </c>
      <c r="J53" s="152">
        <f t="shared" si="11"/>
        <v>326.25</v>
      </c>
      <c r="K53" s="152">
        <f t="shared" si="11"/>
        <v>238.5</v>
      </c>
      <c r="L53" s="152">
        <f t="shared" si="11"/>
        <v>173.25</v>
      </c>
      <c r="M53" s="152">
        <f t="shared" si="11"/>
        <v>153</v>
      </c>
      <c r="N53" s="152">
        <f t="shared" si="11"/>
        <v>108</v>
      </c>
      <c r="O53" s="152">
        <f t="shared" si="4"/>
        <v>2066.625</v>
      </c>
    </row>
    <row r="54" spans="2:15" ht="15" hidden="1" customHeight="1">
      <c r="B54" s="127" t="s">
        <v>126</v>
      </c>
      <c r="C54" s="151">
        <f t="shared" ref="C54:N54" si="12">C12*C25</f>
        <v>9</v>
      </c>
      <c r="D54" s="152">
        <f t="shared" si="12"/>
        <v>15.75</v>
      </c>
      <c r="E54" s="152">
        <f t="shared" si="12"/>
        <v>29.25</v>
      </c>
      <c r="F54" s="152">
        <f t="shared" si="12"/>
        <v>9</v>
      </c>
      <c r="G54" s="152">
        <f t="shared" si="12"/>
        <v>9</v>
      </c>
      <c r="H54" s="152">
        <f t="shared" si="12"/>
        <v>4.95</v>
      </c>
      <c r="I54" s="152">
        <f t="shared" si="12"/>
        <v>10.35</v>
      </c>
      <c r="J54" s="152">
        <f t="shared" si="12"/>
        <v>29.25</v>
      </c>
      <c r="K54" s="152">
        <f t="shared" si="12"/>
        <v>20.25</v>
      </c>
      <c r="L54" s="152">
        <f t="shared" si="12"/>
        <v>15.75</v>
      </c>
      <c r="M54" s="152">
        <f t="shared" si="12"/>
        <v>13.5</v>
      </c>
      <c r="N54" s="152">
        <f t="shared" si="12"/>
        <v>9</v>
      </c>
      <c r="O54" s="152">
        <f t="shared" si="4"/>
        <v>175.05</v>
      </c>
    </row>
    <row r="55" spans="2:15" ht="15" hidden="1" customHeight="1">
      <c r="B55" s="128" t="s">
        <v>51</v>
      </c>
      <c r="C55" s="174">
        <f t="shared" ref="C55:N55" si="13">SUM(C45:C54)</f>
        <v>695.25</v>
      </c>
      <c r="D55" s="175">
        <f t="shared" si="13"/>
        <v>981</v>
      </c>
      <c r="E55" s="175">
        <f t="shared" si="13"/>
        <v>2081.25</v>
      </c>
      <c r="F55" s="175">
        <f t="shared" si="13"/>
        <v>695.25</v>
      </c>
      <c r="G55" s="175">
        <f t="shared" si="13"/>
        <v>688.5</v>
      </c>
      <c r="H55" s="175">
        <f t="shared" si="13"/>
        <v>589.05000000000007</v>
      </c>
      <c r="I55" s="175">
        <f t="shared" si="13"/>
        <v>931.50000000000023</v>
      </c>
      <c r="J55" s="175">
        <f t="shared" si="13"/>
        <v>2081.25</v>
      </c>
      <c r="K55" s="175">
        <f t="shared" si="13"/>
        <v>1521</v>
      </c>
      <c r="L55" s="175">
        <f t="shared" si="13"/>
        <v>1104.75</v>
      </c>
      <c r="M55" s="175">
        <f t="shared" si="13"/>
        <v>965.25</v>
      </c>
      <c r="N55" s="175">
        <f t="shared" si="13"/>
        <v>688.5</v>
      </c>
      <c r="O55" s="175">
        <f t="shared" si="4"/>
        <v>13022.55</v>
      </c>
    </row>
    <row r="56" spans="2:15" ht="15" hidden="1" customHeight="1">
      <c r="B56" s="176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</row>
    <row r="57" spans="2:15" ht="15" hidden="1" customHeight="1">
      <c r="B57" s="45" t="s">
        <v>130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</row>
    <row r="58" spans="2:15" ht="15" hidden="1" customHeight="1">
      <c r="B58" s="158" t="s">
        <v>57</v>
      </c>
      <c r="C58" s="125" t="s">
        <v>72</v>
      </c>
      <c r="D58" s="125" t="s">
        <v>73</v>
      </c>
      <c r="E58" s="125" t="s">
        <v>74</v>
      </c>
      <c r="F58" s="125" t="s">
        <v>75</v>
      </c>
      <c r="G58" s="125" t="s">
        <v>76</v>
      </c>
      <c r="H58" s="125" t="s">
        <v>77</v>
      </c>
      <c r="I58" s="125" t="s">
        <v>78</v>
      </c>
      <c r="J58" s="125" t="s">
        <v>79</v>
      </c>
      <c r="K58" s="125" t="s">
        <v>80</v>
      </c>
      <c r="L58" s="125" t="s">
        <v>81</v>
      </c>
      <c r="M58" s="125" t="s">
        <v>82</v>
      </c>
      <c r="N58" s="125" t="s">
        <v>83</v>
      </c>
      <c r="O58" s="126" t="s">
        <v>84</v>
      </c>
    </row>
    <row r="59" spans="2:15" ht="15" hidden="1" customHeight="1">
      <c r="B59" s="127" t="s">
        <v>117</v>
      </c>
      <c r="C59" s="148">
        <f t="shared" ref="C59:C68" si="14">C3*Q16</f>
        <v>650</v>
      </c>
      <c r="D59" s="149">
        <f t="shared" ref="D59:D68" si="15">D3*R16</f>
        <v>262</v>
      </c>
      <c r="E59" s="149">
        <f t="shared" ref="E59:E68" si="16">E3*S16</f>
        <v>1847.1</v>
      </c>
      <c r="F59" s="149">
        <f t="shared" ref="F59:F68" si="17">F3*T16</f>
        <v>655</v>
      </c>
      <c r="G59" s="149">
        <f t="shared" ref="G59:G68" si="18">G3*U16</f>
        <v>615.69999999999993</v>
      </c>
      <c r="H59" s="149">
        <f t="shared" ref="H59:H68" si="19">H3*V16</f>
        <v>518.76</v>
      </c>
      <c r="I59" s="149">
        <f t="shared" ref="I59:I68" si="20">I3*W16</f>
        <v>843.6400000000001</v>
      </c>
      <c r="J59" s="149">
        <f t="shared" ref="J59:J68" si="21">J3*X16</f>
        <v>1847.1</v>
      </c>
      <c r="K59" s="149">
        <f t="shared" ref="K59:K68" si="22">K3*Y16</f>
        <v>1349.3</v>
      </c>
      <c r="L59" s="149">
        <f t="shared" ref="L59:L68" si="23">L3*Z16</f>
        <v>982.5</v>
      </c>
      <c r="M59" s="149">
        <f t="shared" ref="M59:M68" si="24">M3*AA16</f>
        <v>851.5</v>
      </c>
      <c r="N59" s="149">
        <f t="shared" ref="N59:N68" si="25">N3*AB16</f>
        <v>615.69999999999993</v>
      </c>
      <c r="O59" s="149">
        <f>SUM(C59:N59)</f>
        <v>11038.3</v>
      </c>
    </row>
    <row r="60" spans="2:15" ht="15" hidden="1" customHeight="1">
      <c r="B60" s="127" t="s">
        <v>118</v>
      </c>
      <c r="C60" s="151">
        <f t="shared" si="14"/>
        <v>288.2</v>
      </c>
      <c r="D60" s="152">
        <f t="shared" si="15"/>
        <v>458.5</v>
      </c>
      <c r="E60" s="152">
        <f t="shared" si="16"/>
        <v>877.69999999999993</v>
      </c>
      <c r="F60" s="152">
        <f t="shared" si="17"/>
        <v>288.2</v>
      </c>
      <c r="G60" s="152">
        <f t="shared" si="18"/>
        <v>288.2</v>
      </c>
      <c r="H60" s="152">
        <f t="shared" si="19"/>
        <v>230.56</v>
      </c>
      <c r="I60" s="152">
        <f t="shared" si="20"/>
        <v>391.69</v>
      </c>
      <c r="J60" s="152">
        <f t="shared" si="21"/>
        <v>877.69999999999993</v>
      </c>
      <c r="K60" s="152">
        <f t="shared" si="22"/>
        <v>641.9</v>
      </c>
      <c r="L60" s="152">
        <f t="shared" si="23"/>
        <v>458.5</v>
      </c>
      <c r="M60" s="152">
        <f t="shared" si="24"/>
        <v>406.09999999999997</v>
      </c>
      <c r="N60" s="152">
        <f t="shared" si="25"/>
        <v>288.2</v>
      </c>
      <c r="O60" s="152">
        <f t="shared" ref="O60:O69" si="26">SUM(C60:N60)</f>
        <v>5495.45</v>
      </c>
    </row>
    <row r="61" spans="2:15" ht="15" hidden="1" customHeight="1">
      <c r="B61" s="127" t="s">
        <v>119</v>
      </c>
      <c r="C61" s="151">
        <f t="shared" si="14"/>
        <v>628.79999999999995</v>
      </c>
      <c r="D61" s="152">
        <f t="shared" si="15"/>
        <v>1008.6999999999999</v>
      </c>
      <c r="E61" s="152">
        <f t="shared" si="16"/>
        <v>1886.3999999999999</v>
      </c>
      <c r="F61" s="152">
        <f t="shared" si="17"/>
        <v>628.79999999999995</v>
      </c>
      <c r="G61" s="152">
        <f t="shared" si="18"/>
        <v>628.79999999999995</v>
      </c>
      <c r="H61" s="152">
        <f t="shared" si="19"/>
        <v>547.57999999999993</v>
      </c>
      <c r="I61" s="152">
        <f t="shared" si="20"/>
        <v>843.6400000000001</v>
      </c>
      <c r="J61" s="152">
        <f t="shared" si="21"/>
        <v>1886.3999999999999</v>
      </c>
      <c r="K61" s="152">
        <f t="shared" si="22"/>
        <v>1388.6</v>
      </c>
      <c r="L61" s="152">
        <f t="shared" si="23"/>
        <v>1008.6999999999999</v>
      </c>
      <c r="M61" s="152">
        <f t="shared" si="24"/>
        <v>877.69999999999993</v>
      </c>
      <c r="N61" s="152">
        <f t="shared" si="25"/>
        <v>628.79999999999995</v>
      </c>
      <c r="O61" s="152">
        <f t="shared" si="26"/>
        <v>11962.92</v>
      </c>
    </row>
    <row r="62" spans="2:15" ht="15" hidden="1" customHeight="1">
      <c r="B62" s="127" t="s">
        <v>120</v>
      </c>
      <c r="C62" s="151">
        <f t="shared" si="14"/>
        <v>26.2</v>
      </c>
      <c r="D62" s="152">
        <f t="shared" si="15"/>
        <v>52.4</v>
      </c>
      <c r="E62" s="152">
        <f t="shared" si="16"/>
        <v>91.7</v>
      </c>
      <c r="F62" s="152">
        <f t="shared" si="17"/>
        <v>26.2</v>
      </c>
      <c r="G62" s="152">
        <f t="shared" si="18"/>
        <v>26.2</v>
      </c>
      <c r="H62" s="152">
        <f t="shared" si="19"/>
        <v>28.82</v>
      </c>
      <c r="I62" s="152">
        <f t="shared" si="20"/>
        <v>30.129999999999995</v>
      </c>
      <c r="J62" s="152">
        <f t="shared" si="21"/>
        <v>91.7</v>
      </c>
      <c r="K62" s="152">
        <f t="shared" si="22"/>
        <v>65.5</v>
      </c>
      <c r="L62" s="152">
        <f t="shared" si="23"/>
        <v>52.4</v>
      </c>
      <c r="M62" s="152">
        <f t="shared" si="24"/>
        <v>39.299999999999997</v>
      </c>
      <c r="N62" s="152">
        <f t="shared" si="25"/>
        <v>26.2</v>
      </c>
      <c r="O62" s="152">
        <f t="shared" si="26"/>
        <v>556.75</v>
      </c>
    </row>
    <row r="63" spans="2:15" ht="15" hidden="1" customHeight="1">
      <c r="B63" s="127" t="s">
        <v>121</v>
      </c>
      <c r="C63" s="151">
        <f t="shared" si="14"/>
        <v>209.6</v>
      </c>
      <c r="D63" s="152">
        <f t="shared" si="15"/>
        <v>327.5</v>
      </c>
      <c r="E63" s="152">
        <f t="shared" si="16"/>
        <v>628.79999999999995</v>
      </c>
      <c r="F63" s="152">
        <f t="shared" si="17"/>
        <v>209.6</v>
      </c>
      <c r="G63" s="152">
        <f t="shared" si="18"/>
        <v>209.6</v>
      </c>
      <c r="H63" s="152">
        <f t="shared" si="19"/>
        <v>172.92</v>
      </c>
      <c r="I63" s="152">
        <f t="shared" si="20"/>
        <v>271.16999999999996</v>
      </c>
      <c r="J63" s="152">
        <f t="shared" si="21"/>
        <v>628.79999999999995</v>
      </c>
      <c r="K63" s="152">
        <f t="shared" si="22"/>
        <v>458.5</v>
      </c>
      <c r="L63" s="152">
        <f t="shared" si="23"/>
        <v>327.5</v>
      </c>
      <c r="M63" s="152">
        <f t="shared" si="24"/>
        <v>288.2</v>
      </c>
      <c r="N63" s="152">
        <f t="shared" si="25"/>
        <v>209.6</v>
      </c>
      <c r="O63" s="152">
        <f t="shared" si="26"/>
        <v>3941.7899999999995</v>
      </c>
    </row>
    <row r="64" spans="2:15" ht="15" hidden="1" customHeight="1">
      <c r="B64" s="127" t="s">
        <v>122</v>
      </c>
      <c r="C64" s="151">
        <f t="shared" si="14"/>
        <v>641.9</v>
      </c>
      <c r="D64" s="152">
        <f t="shared" si="15"/>
        <v>1034.8999999999999</v>
      </c>
      <c r="E64" s="152">
        <f t="shared" si="16"/>
        <v>1951.8999999999999</v>
      </c>
      <c r="F64" s="152">
        <f t="shared" si="17"/>
        <v>641.9</v>
      </c>
      <c r="G64" s="152">
        <f t="shared" si="18"/>
        <v>641.9</v>
      </c>
      <c r="H64" s="152">
        <f t="shared" si="19"/>
        <v>547.57999999999993</v>
      </c>
      <c r="I64" s="152">
        <f t="shared" si="20"/>
        <v>873.77</v>
      </c>
      <c r="J64" s="152">
        <f t="shared" si="21"/>
        <v>1951.8999999999999</v>
      </c>
      <c r="K64" s="152">
        <f t="shared" si="22"/>
        <v>1427.8999999999999</v>
      </c>
      <c r="L64" s="152">
        <f t="shared" si="23"/>
        <v>1034.8999999999999</v>
      </c>
      <c r="M64" s="152">
        <f t="shared" si="24"/>
        <v>903.9</v>
      </c>
      <c r="N64" s="152">
        <f t="shared" si="25"/>
        <v>641.9</v>
      </c>
      <c r="O64" s="152">
        <f t="shared" si="26"/>
        <v>12294.349999999997</v>
      </c>
    </row>
    <row r="65" spans="2:15" ht="15" hidden="1" customHeight="1">
      <c r="B65" s="127" t="s">
        <v>123</v>
      </c>
      <c r="C65" s="151">
        <f t="shared" si="14"/>
        <v>432.3</v>
      </c>
      <c r="D65" s="152">
        <f t="shared" si="15"/>
        <v>681.19999999999993</v>
      </c>
      <c r="E65" s="152">
        <f t="shared" si="16"/>
        <v>1296.8999999999999</v>
      </c>
      <c r="F65" s="152">
        <f t="shared" si="17"/>
        <v>432.3</v>
      </c>
      <c r="G65" s="152">
        <f t="shared" si="18"/>
        <v>432.3</v>
      </c>
      <c r="H65" s="152">
        <f t="shared" si="19"/>
        <v>374.66</v>
      </c>
      <c r="I65" s="152">
        <f t="shared" si="20"/>
        <v>572.47</v>
      </c>
      <c r="J65" s="152">
        <f t="shared" si="21"/>
        <v>1296.8999999999999</v>
      </c>
      <c r="K65" s="152">
        <f t="shared" si="22"/>
        <v>943.19999999999993</v>
      </c>
      <c r="L65" s="152">
        <f t="shared" si="23"/>
        <v>681.19999999999993</v>
      </c>
      <c r="M65" s="152">
        <f t="shared" si="24"/>
        <v>602.6</v>
      </c>
      <c r="N65" s="152">
        <f t="shared" si="25"/>
        <v>432.3</v>
      </c>
      <c r="O65" s="152">
        <f t="shared" si="26"/>
        <v>8178.33</v>
      </c>
    </row>
    <row r="66" spans="2:15" ht="15" hidden="1" customHeight="1">
      <c r="B66" s="127" t="s">
        <v>124</v>
      </c>
      <c r="C66" s="151">
        <f t="shared" si="14"/>
        <v>484.7</v>
      </c>
      <c r="D66" s="152">
        <f t="shared" si="15"/>
        <v>786</v>
      </c>
      <c r="E66" s="152">
        <f t="shared" si="16"/>
        <v>1467.2</v>
      </c>
      <c r="F66" s="152">
        <f t="shared" si="17"/>
        <v>484.7</v>
      </c>
      <c r="G66" s="152">
        <f t="shared" si="18"/>
        <v>484.7</v>
      </c>
      <c r="H66" s="152">
        <f t="shared" si="19"/>
        <v>432.3</v>
      </c>
      <c r="I66" s="152">
        <f t="shared" si="20"/>
        <v>662.86</v>
      </c>
      <c r="J66" s="152">
        <f t="shared" si="21"/>
        <v>1467.2</v>
      </c>
      <c r="K66" s="152">
        <f t="shared" si="22"/>
        <v>1074.2</v>
      </c>
      <c r="L66" s="152">
        <f t="shared" si="23"/>
        <v>786</v>
      </c>
      <c r="M66" s="152">
        <f t="shared" si="24"/>
        <v>681.19999999999993</v>
      </c>
      <c r="N66" s="152">
        <f t="shared" si="25"/>
        <v>484.7</v>
      </c>
      <c r="O66" s="152">
        <f t="shared" si="26"/>
        <v>9295.76</v>
      </c>
    </row>
    <row r="67" spans="2:15" ht="15" hidden="1" customHeight="1">
      <c r="B67" s="127" t="s">
        <v>125</v>
      </c>
      <c r="C67" s="151">
        <f t="shared" si="14"/>
        <v>628.79999999999995</v>
      </c>
      <c r="D67" s="152">
        <f t="shared" si="15"/>
        <v>1008.6999999999999</v>
      </c>
      <c r="E67" s="152">
        <f t="shared" si="16"/>
        <v>1899.5</v>
      </c>
      <c r="F67" s="152">
        <f t="shared" si="17"/>
        <v>628.79999999999995</v>
      </c>
      <c r="G67" s="152">
        <f t="shared" si="18"/>
        <v>628.79999999999995</v>
      </c>
      <c r="H67" s="152">
        <f t="shared" si="19"/>
        <v>547.57999999999993</v>
      </c>
      <c r="I67" s="152">
        <f t="shared" si="20"/>
        <v>873.77</v>
      </c>
      <c r="J67" s="152">
        <f t="shared" si="21"/>
        <v>1899.5</v>
      </c>
      <c r="K67" s="152">
        <f t="shared" si="22"/>
        <v>1388.6</v>
      </c>
      <c r="L67" s="152">
        <f t="shared" si="23"/>
        <v>1008.6999999999999</v>
      </c>
      <c r="M67" s="152">
        <f t="shared" si="24"/>
        <v>890.8</v>
      </c>
      <c r="N67" s="152">
        <f t="shared" si="25"/>
        <v>628.79999999999995</v>
      </c>
      <c r="O67" s="152">
        <f t="shared" si="26"/>
        <v>12032.35</v>
      </c>
    </row>
    <row r="68" spans="2:15" ht="15" hidden="1" customHeight="1">
      <c r="B68" s="127" t="s">
        <v>126</v>
      </c>
      <c r="C68" s="151">
        <f t="shared" si="14"/>
        <v>52.4</v>
      </c>
      <c r="D68" s="152">
        <f t="shared" si="15"/>
        <v>91.7</v>
      </c>
      <c r="E68" s="152">
        <f t="shared" si="16"/>
        <v>170.29999999999998</v>
      </c>
      <c r="F68" s="152">
        <f t="shared" si="17"/>
        <v>52.4</v>
      </c>
      <c r="G68" s="152">
        <f t="shared" si="18"/>
        <v>52.4</v>
      </c>
      <c r="H68" s="152">
        <f t="shared" si="19"/>
        <v>28.82</v>
      </c>
      <c r="I68" s="152">
        <f t="shared" si="20"/>
        <v>60.259999999999991</v>
      </c>
      <c r="J68" s="152">
        <f t="shared" si="21"/>
        <v>170.29999999999998</v>
      </c>
      <c r="K68" s="152">
        <f t="shared" si="22"/>
        <v>117.89999999999999</v>
      </c>
      <c r="L68" s="152">
        <f t="shared" si="23"/>
        <v>91.7</v>
      </c>
      <c r="M68" s="152">
        <f t="shared" si="24"/>
        <v>78.599999999999994</v>
      </c>
      <c r="N68" s="152">
        <f t="shared" si="25"/>
        <v>52.4</v>
      </c>
      <c r="O68" s="152">
        <f t="shared" si="26"/>
        <v>1019.18</v>
      </c>
    </row>
    <row r="69" spans="2:15" ht="15" hidden="1" customHeight="1">
      <c r="B69" s="128" t="s">
        <v>51</v>
      </c>
      <c r="C69" s="174">
        <f t="shared" ref="C69:N69" si="27">SUM(C59:C68)</f>
        <v>4042.9</v>
      </c>
      <c r="D69" s="175">
        <f t="shared" si="27"/>
        <v>5711.5999999999995</v>
      </c>
      <c r="E69" s="175">
        <f t="shared" si="27"/>
        <v>12117.5</v>
      </c>
      <c r="F69" s="175">
        <f t="shared" si="27"/>
        <v>4047.9</v>
      </c>
      <c r="G69" s="175">
        <f t="shared" si="27"/>
        <v>4008.6</v>
      </c>
      <c r="H69" s="175">
        <f t="shared" si="27"/>
        <v>3429.58</v>
      </c>
      <c r="I69" s="175">
        <f t="shared" si="27"/>
        <v>5423.4</v>
      </c>
      <c r="J69" s="175">
        <f t="shared" si="27"/>
        <v>12117.5</v>
      </c>
      <c r="K69" s="175">
        <f t="shared" si="27"/>
        <v>8855.5999999999985</v>
      </c>
      <c r="L69" s="175">
        <f t="shared" si="27"/>
        <v>6432.0999999999995</v>
      </c>
      <c r="M69" s="175">
        <f t="shared" si="27"/>
        <v>5619.9000000000005</v>
      </c>
      <c r="N69" s="175">
        <f t="shared" si="27"/>
        <v>4008.6</v>
      </c>
      <c r="O69" s="175">
        <f t="shared" si="26"/>
        <v>75815.180000000008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7"/>
  <sheetViews>
    <sheetView showGridLines="0" zoomScaleNormal="100" workbookViewId="0">
      <selection sqref="A1:XFD1048576"/>
    </sheetView>
  </sheetViews>
  <sheetFormatPr defaultColWidth="19" defaultRowHeight="15" customHeight="1"/>
  <cols>
    <col min="1" max="1" width="2.6640625" style="6" customWidth="1"/>
    <col min="2" max="2" width="28.5546875" style="6" customWidth="1"/>
    <col min="3" max="15" width="11.44140625" style="6" customWidth="1"/>
    <col min="16" max="16384" width="19" style="6"/>
  </cols>
  <sheetData>
    <row r="1" spans="2:15" ht="37.5" customHeight="1">
      <c r="B1" s="1" t="s">
        <v>35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15" customHeight="1">
      <c r="B2" s="49"/>
      <c r="C2" s="50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 t="s">
        <v>12</v>
      </c>
      <c r="O2" s="52" t="s">
        <v>13</v>
      </c>
    </row>
    <row r="3" spans="2:15" ht="15" customHeight="1">
      <c r="B3" s="53"/>
      <c r="C3" s="54" t="s">
        <v>14</v>
      </c>
      <c r="D3" s="54" t="s">
        <v>14</v>
      </c>
      <c r="E3" s="54" t="s">
        <v>14</v>
      </c>
      <c r="F3" s="54" t="s">
        <v>14</v>
      </c>
      <c r="G3" s="54" t="s">
        <v>14</v>
      </c>
      <c r="H3" s="54" t="s">
        <v>14</v>
      </c>
      <c r="I3" s="54" t="s">
        <v>14</v>
      </c>
      <c r="J3" s="54" t="s">
        <v>14</v>
      </c>
      <c r="K3" s="54" t="s">
        <v>14</v>
      </c>
      <c r="L3" s="54" t="s">
        <v>14</v>
      </c>
      <c r="M3" s="54" t="s">
        <v>14</v>
      </c>
      <c r="N3" s="54" t="s">
        <v>14</v>
      </c>
      <c r="O3" s="55" t="s">
        <v>14</v>
      </c>
    </row>
    <row r="4" spans="2:15" ht="15" customHeight="1">
      <c r="B4" s="56" t="s">
        <v>15</v>
      </c>
      <c r="C4" s="63">
        <f>'Base Assumptions-Adair'!L73</f>
        <v>14200.4</v>
      </c>
      <c r="D4" s="64">
        <f>'Base Assumptions-Adair'!M73</f>
        <v>17543.694666666644</v>
      </c>
      <c r="E4" s="64">
        <f>'Base Assumptions-Adair'!N73</f>
        <v>16686.097212121196</v>
      </c>
      <c r="F4" s="64">
        <f>'Base Assumptions-Adair'!C73</f>
        <v>17848.400000000001</v>
      </c>
      <c r="G4" s="64">
        <f>'Base Assumptions-Adair'!D73</f>
        <v>25518.799999999999</v>
      </c>
      <c r="H4" s="64">
        <f>'Base Assumptions-Adair'!E73</f>
        <v>26776.400000000001</v>
      </c>
      <c r="I4" s="64">
        <f>'Base Assumptions-Adair'!F73</f>
        <v>32295.866666666661</v>
      </c>
      <c r="J4" s="64">
        <f>'Base Assumptions-Adair'!G73</f>
        <v>26776.400000000001</v>
      </c>
      <c r="K4" s="64">
        <f>'Base Assumptions-Adair'!H73</f>
        <v>20828.999999999989</v>
      </c>
      <c r="L4" s="64">
        <f>'Base Assumptions-Adair'!I73</f>
        <v>11991.74</v>
      </c>
      <c r="M4" s="64">
        <f>'Base Assumptions-Adair'!J73</f>
        <v>26776.400000000001</v>
      </c>
      <c r="N4" s="65">
        <f>'Base Assumptions-Adair'!K73</f>
        <v>19571.399999999998</v>
      </c>
      <c r="O4" s="66">
        <f>SUM(C4:N4)</f>
        <v>256814.5985454545</v>
      </c>
    </row>
    <row r="5" spans="2:15" ht="15" customHeight="1">
      <c r="B5" s="56" t="s">
        <v>16</v>
      </c>
      <c r="C5" s="67">
        <f>C4*'Deflator %'!M4</f>
        <v>710.02</v>
      </c>
      <c r="D5" s="68">
        <f>D4*'Deflator %'!N4</f>
        <v>877.18473333333225</v>
      </c>
      <c r="E5" s="68">
        <f>E4*'Deflator %'!O4</f>
        <v>834.30486060605983</v>
      </c>
      <c r="F5" s="68">
        <f>F4*'Deflator %'!D4</f>
        <v>696.08760000000007</v>
      </c>
      <c r="G5" s="68">
        <f>G4*'Deflator %'!E4</f>
        <v>153.11279999999999</v>
      </c>
      <c r="H5" s="68">
        <f>H4*'Deflator %'!F4</f>
        <v>1338.8200000000002</v>
      </c>
      <c r="I5" s="68">
        <f>I4*'Deflator %'!G4</f>
        <v>1614.7933333333331</v>
      </c>
      <c r="J5" s="68">
        <f>J4*'Deflator %'!H4</f>
        <v>1338.8200000000002</v>
      </c>
      <c r="K5" s="68">
        <f>K4*'Deflator %'!I4</f>
        <v>1041.4499999999996</v>
      </c>
      <c r="L5" s="68">
        <f>L4*'Deflator %'!J4</f>
        <v>599.58699999999999</v>
      </c>
      <c r="M5" s="68">
        <f>M4*'Deflator %'!K4</f>
        <v>1338.8200000000002</v>
      </c>
      <c r="N5" s="69">
        <f>N4*'Deflator %'!L4</f>
        <v>978.56999999999994</v>
      </c>
      <c r="O5" s="70">
        <f t="shared" ref="O5:O22" si="0">SUM(C5:N5)</f>
        <v>11521.570327272722</v>
      </c>
    </row>
    <row r="6" spans="2:15" s="58" customFormat="1" ht="15" customHeight="1">
      <c r="B6" s="57" t="s">
        <v>17</v>
      </c>
      <c r="C6" s="71">
        <f>SUM(C4-C5)</f>
        <v>13490.38</v>
      </c>
      <c r="D6" s="72">
        <f>SUM(D4-D5)</f>
        <v>16666.509933333313</v>
      </c>
      <c r="E6" s="72">
        <f>SUM(E4-E5)</f>
        <v>15851.792351515136</v>
      </c>
      <c r="F6" s="72">
        <f>SUM(F4-F5)</f>
        <v>17152.312400000003</v>
      </c>
      <c r="G6" s="72">
        <f t="shared" ref="G6:N6" si="1">SUM(G4-G5)</f>
        <v>25365.6872</v>
      </c>
      <c r="H6" s="72">
        <f t="shared" si="1"/>
        <v>25437.58</v>
      </c>
      <c r="I6" s="72">
        <f t="shared" si="1"/>
        <v>30681.073333333326</v>
      </c>
      <c r="J6" s="72">
        <f t="shared" si="1"/>
        <v>25437.58</v>
      </c>
      <c r="K6" s="72">
        <f t="shared" si="1"/>
        <v>19787.549999999988</v>
      </c>
      <c r="L6" s="72">
        <f t="shared" si="1"/>
        <v>11392.153</v>
      </c>
      <c r="M6" s="72">
        <f t="shared" si="1"/>
        <v>25437.58</v>
      </c>
      <c r="N6" s="73">
        <f t="shared" si="1"/>
        <v>18592.829999999998</v>
      </c>
      <c r="O6" s="74">
        <f t="shared" si="0"/>
        <v>245293.02821818177</v>
      </c>
    </row>
    <row r="7" spans="2:15" ht="15" customHeight="1">
      <c r="B7" s="56" t="s">
        <v>18</v>
      </c>
      <c r="C7" s="67">
        <f>C$4*'Deflator %'!M5</f>
        <v>710.02</v>
      </c>
      <c r="D7" s="68">
        <f>D$4*'Deflator %'!N5</f>
        <v>877.18473333333225</v>
      </c>
      <c r="E7" s="68">
        <f>E$4*'Deflator %'!O5</f>
        <v>834.30486060605983</v>
      </c>
      <c r="F7" s="68">
        <f>F$4*'Deflator %'!D5</f>
        <v>303.42280000000005</v>
      </c>
      <c r="G7" s="68">
        <f>G$4*'Deflator %'!E5</f>
        <v>229.66919999999999</v>
      </c>
      <c r="H7" s="68">
        <f>H$4*'Deflator %'!F5</f>
        <v>1338.8200000000002</v>
      </c>
      <c r="I7" s="68">
        <f>I$4*'Deflator %'!G5</f>
        <v>1614.7933333333331</v>
      </c>
      <c r="J7" s="68">
        <f>J$4*'Deflator %'!H5</f>
        <v>1338.8200000000002</v>
      </c>
      <c r="K7" s="68">
        <f>K$4*'Deflator %'!I5</f>
        <v>1041.4499999999996</v>
      </c>
      <c r="L7" s="68">
        <f>L$4*'Deflator %'!J5</f>
        <v>599.58699999999999</v>
      </c>
      <c r="M7" s="68">
        <f>M$4*'Deflator %'!K5</f>
        <v>1338.8200000000002</v>
      </c>
      <c r="N7" s="69">
        <f>N$4*'Deflator %'!L5</f>
        <v>978.56999999999994</v>
      </c>
      <c r="O7" s="70">
        <f t="shared" si="0"/>
        <v>11205.461927272723</v>
      </c>
    </row>
    <row r="8" spans="2:15" ht="15" customHeight="1">
      <c r="B8" s="56" t="s">
        <v>19</v>
      </c>
      <c r="C8" s="67">
        <f>C$4*'Deflator %'!M6</f>
        <v>710.02</v>
      </c>
      <c r="D8" s="68">
        <f>D$4*'Deflator %'!N6</f>
        <v>877.18473333333225</v>
      </c>
      <c r="E8" s="68">
        <f>E$4*'Deflator %'!O6</f>
        <v>834.30486060605983</v>
      </c>
      <c r="F8" s="68">
        <f>F$4*'Deflator %'!D6</f>
        <v>588.99720000000002</v>
      </c>
      <c r="G8" s="68">
        <f>G$4*'Deflator %'!E6</f>
        <v>1173.8648000000001</v>
      </c>
      <c r="H8" s="68">
        <f>H$4*'Deflator %'!F6</f>
        <v>1338.8200000000002</v>
      </c>
      <c r="I8" s="68">
        <f>I$4*'Deflator %'!G6</f>
        <v>1614.7933333333331</v>
      </c>
      <c r="J8" s="68">
        <f>J$4*'Deflator %'!H6</f>
        <v>1338.8200000000002</v>
      </c>
      <c r="K8" s="68">
        <f>K$4*'Deflator %'!I6</f>
        <v>1041.4499999999996</v>
      </c>
      <c r="L8" s="68">
        <f>L$4*'Deflator %'!J6</f>
        <v>599.58699999999999</v>
      </c>
      <c r="M8" s="68">
        <f>M$4*'Deflator %'!K6</f>
        <v>1338.8200000000002</v>
      </c>
      <c r="N8" s="69">
        <f>N$4*'Deflator %'!L6</f>
        <v>978.56999999999994</v>
      </c>
      <c r="O8" s="70">
        <f t="shared" si="0"/>
        <v>12435.231927272724</v>
      </c>
    </row>
    <row r="9" spans="2:15" ht="15" customHeight="1">
      <c r="B9" s="56" t="s">
        <v>20</v>
      </c>
      <c r="C9" s="67">
        <f>C$4*'Deflator %'!M7</f>
        <v>710.02</v>
      </c>
      <c r="D9" s="68">
        <f>D$4*'Deflator %'!N7</f>
        <v>877.18473333333225</v>
      </c>
      <c r="E9" s="68">
        <f>E$4*'Deflator %'!O7</f>
        <v>834.30486060605983</v>
      </c>
      <c r="F9" s="68">
        <f>F$4*'Deflator %'!D7</f>
        <v>696.08760000000007</v>
      </c>
      <c r="G9" s="68">
        <f>G$4*'Deflator %'!E7</f>
        <v>1046.2708</v>
      </c>
      <c r="H9" s="68">
        <f>H$4*'Deflator %'!F7</f>
        <v>1338.8200000000002</v>
      </c>
      <c r="I9" s="68">
        <f>I$4*'Deflator %'!G7</f>
        <v>1614.7933333333331</v>
      </c>
      <c r="J9" s="68">
        <f>J$4*'Deflator %'!H7</f>
        <v>1338.8200000000002</v>
      </c>
      <c r="K9" s="68">
        <f>K$4*'Deflator %'!I7</f>
        <v>1041.4499999999996</v>
      </c>
      <c r="L9" s="68">
        <f>L$4*'Deflator %'!J7</f>
        <v>599.58699999999999</v>
      </c>
      <c r="M9" s="68">
        <f>M$4*'Deflator %'!K7</f>
        <v>1338.8200000000002</v>
      </c>
      <c r="N9" s="69">
        <f>N$4*'Deflator %'!L7</f>
        <v>978.56999999999994</v>
      </c>
      <c r="O9" s="70">
        <f t="shared" si="0"/>
        <v>12414.728327272724</v>
      </c>
    </row>
    <row r="10" spans="2:15" s="58" customFormat="1" ht="15" customHeight="1">
      <c r="B10" s="57" t="s">
        <v>21</v>
      </c>
      <c r="C10" s="71">
        <f>SUM(C7:C9)</f>
        <v>2130.06</v>
      </c>
      <c r="D10" s="72">
        <f>SUM(D7:D9)</f>
        <v>2631.5541999999969</v>
      </c>
      <c r="E10" s="72">
        <f>SUM(E7:E9)</f>
        <v>2502.9145818181796</v>
      </c>
      <c r="F10" s="72">
        <f>SUM(F7:F9)</f>
        <v>1588.5076000000001</v>
      </c>
      <c r="G10" s="72">
        <f t="shared" ref="G10:N10" si="2">SUM(G7:G9)</f>
        <v>2449.8047999999999</v>
      </c>
      <c r="H10" s="72">
        <f t="shared" si="2"/>
        <v>4016.4600000000005</v>
      </c>
      <c r="I10" s="72">
        <f t="shared" si="2"/>
        <v>4844.3799999999992</v>
      </c>
      <c r="J10" s="72">
        <f t="shared" si="2"/>
        <v>4016.4600000000005</v>
      </c>
      <c r="K10" s="72">
        <f t="shared" si="2"/>
        <v>3124.3499999999985</v>
      </c>
      <c r="L10" s="72">
        <f t="shared" si="2"/>
        <v>1798.761</v>
      </c>
      <c r="M10" s="72">
        <f t="shared" si="2"/>
        <v>4016.4600000000005</v>
      </c>
      <c r="N10" s="73">
        <f t="shared" si="2"/>
        <v>2935.71</v>
      </c>
      <c r="O10" s="74">
        <f t="shared" si="0"/>
        <v>36055.422181818169</v>
      </c>
    </row>
    <row r="11" spans="2:15" ht="15" customHeight="1">
      <c r="B11" s="56" t="s">
        <v>22</v>
      </c>
      <c r="C11" s="67">
        <f>'Trade Spend-Adair'!C3</f>
        <v>1200</v>
      </c>
      <c r="D11" s="68">
        <f>'Trade Spend-Adair'!D3</f>
        <v>1200</v>
      </c>
      <c r="E11" s="68">
        <f>'Trade Spend-Adair'!E3</f>
        <v>1500</v>
      </c>
      <c r="F11" s="68">
        <f>'Trade Spend-Adair'!F3</f>
        <v>1500</v>
      </c>
      <c r="G11" s="68">
        <f>'Trade Spend-Adair'!G3</f>
        <v>1500</v>
      </c>
      <c r="H11" s="68">
        <f>'Trade Spend-Adair'!H3</f>
        <v>1500</v>
      </c>
      <c r="I11" s="68">
        <f>'Trade Spend-Adair'!I3</f>
        <v>1500</v>
      </c>
      <c r="J11" s="68">
        <f>'Trade Spend-Adair'!J3</f>
        <v>1500</v>
      </c>
      <c r="K11" s="68">
        <f>'Trade Spend-Adair'!K3</f>
        <v>1500</v>
      </c>
      <c r="L11" s="68">
        <f>'Trade Spend-Adair'!L3</f>
        <v>1500</v>
      </c>
      <c r="M11" s="68">
        <f>'Trade Spend-Adair'!M3</f>
        <v>1500</v>
      </c>
      <c r="N11" s="69">
        <f>'Trade Spend-Adair'!N3</f>
        <v>1500</v>
      </c>
      <c r="O11" s="70">
        <f t="shared" si="0"/>
        <v>17400</v>
      </c>
    </row>
    <row r="12" spans="2:15" ht="15" customHeight="1">
      <c r="B12" s="56" t="s">
        <v>23</v>
      </c>
      <c r="C12" s="67">
        <f>'Trade Spend-Adair'!C4</f>
        <v>0</v>
      </c>
      <c r="D12" s="68">
        <f>'Trade Spend-Adair'!D4</f>
        <v>0</v>
      </c>
      <c r="E12" s="68">
        <f>'Trade Spend-Adair'!E4</f>
        <v>0</v>
      </c>
      <c r="F12" s="68">
        <f>'Trade Spend-Adair'!F4</f>
        <v>0</v>
      </c>
      <c r="G12" s="68">
        <f>'Trade Spend-Adair'!G4</f>
        <v>0</v>
      </c>
      <c r="H12" s="68">
        <f>'Trade Spend-Adair'!H4</f>
        <v>0</v>
      </c>
      <c r="I12" s="68">
        <f>'Trade Spend-Adair'!I4</f>
        <v>0</v>
      </c>
      <c r="J12" s="68">
        <f>'Trade Spend-Adair'!J4</f>
        <v>0</v>
      </c>
      <c r="K12" s="68">
        <f>'Trade Spend-Adair'!K4</f>
        <v>0</v>
      </c>
      <c r="L12" s="68">
        <f>'Trade Spend-Adair'!L4</f>
        <v>0</v>
      </c>
      <c r="M12" s="68">
        <f>'Trade Spend-Adair'!M4</f>
        <v>0</v>
      </c>
      <c r="N12" s="69">
        <f>'Trade Spend-Adair'!N4</f>
        <v>0</v>
      </c>
      <c r="O12" s="70">
        <f t="shared" si="0"/>
        <v>0</v>
      </c>
    </row>
    <row r="13" spans="2:15" ht="15" customHeight="1">
      <c r="B13" s="56" t="s">
        <v>24</v>
      </c>
      <c r="C13" s="67">
        <f>'Trade Spend-Adair'!C5</f>
        <v>1200</v>
      </c>
      <c r="D13" s="68">
        <f>'Trade Spend-Adair'!D5</f>
        <v>1200</v>
      </c>
      <c r="E13" s="68">
        <f>'Trade Spend-Adair'!E5</f>
        <v>1500</v>
      </c>
      <c r="F13" s="68">
        <f>'Trade Spend-Adair'!F5</f>
        <v>1500</v>
      </c>
      <c r="G13" s="68">
        <f>'Trade Spend-Adair'!G5</f>
        <v>1500</v>
      </c>
      <c r="H13" s="68">
        <f>'Trade Spend-Adair'!H5</f>
        <v>1500</v>
      </c>
      <c r="I13" s="68">
        <f>'Trade Spend-Adair'!I5</f>
        <v>1500</v>
      </c>
      <c r="J13" s="68">
        <f>'Trade Spend-Adair'!J5</f>
        <v>1500</v>
      </c>
      <c r="K13" s="68">
        <f>'Trade Spend-Adair'!K5</f>
        <v>1500</v>
      </c>
      <c r="L13" s="68">
        <f>'Trade Spend-Adair'!L5</f>
        <v>1500</v>
      </c>
      <c r="M13" s="68">
        <f>'Trade Spend-Adair'!M5</f>
        <v>1500</v>
      </c>
      <c r="N13" s="69">
        <f>'Trade Spend-Adair'!N5</f>
        <v>1500</v>
      </c>
      <c r="O13" s="70">
        <f t="shared" si="0"/>
        <v>17400</v>
      </c>
    </row>
    <row r="14" spans="2:15" ht="15" customHeight="1">
      <c r="B14" s="56" t="s">
        <v>25</v>
      </c>
      <c r="C14" s="67">
        <f>SUM('Trade Spend-Adair'!L6:L6)</f>
        <v>1500</v>
      </c>
      <c r="D14" s="68">
        <f>SUM('Trade Spend-Adair'!M6:M6)</f>
        <v>1500</v>
      </c>
      <c r="E14" s="68">
        <f>SUM('Trade Spend-Adair'!N6:N6)</f>
        <v>1500</v>
      </c>
      <c r="F14" s="68">
        <f>SUM('Trade Spend-Adair'!C6:C6)</f>
        <v>1200</v>
      </c>
      <c r="G14" s="68">
        <f>SUM('Trade Spend-Adair'!D6:D6)</f>
        <v>1200</v>
      </c>
      <c r="H14" s="68">
        <f>SUM('Trade Spend-Adair'!E6:E6)</f>
        <v>1500</v>
      </c>
      <c r="I14" s="68">
        <f>SUM('Trade Spend-Adair'!F6:F6)</f>
        <v>1500</v>
      </c>
      <c r="J14" s="68">
        <f>SUM('Trade Spend-Adair'!G6:G6)</f>
        <v>1500</v>
      </c>
      <c r="K14" s="68">
        <f>SUM('Trade Spend-Adair'!H6:H6)</f>
        <v>1500</v>
      </c>
      <c r="L14" s="68">
        <f>SUM('Trade Spend-Adair'!I6:I6)</f>
        <v>1500</v>
      </c>
      <c r="M14" s="68">
        <f>SUM('Trade Spend-Adair'!J6:J6)</f>
        <v>1500</v>
      </c>
      <c r="N14" s="69">
        <f>SUM('Trade Spend-Adair'!K6:K6)</f>
        <v>1500</v>
      </c>
      <c r="O14" s="70">
        <f t="shared" si="0"/>
        <v>17400</v>
      </c>
    </row>
    <row r="15" spans="2:15" s="58" customFormat="1" ht="15" customHeight="1">
      <c r="B15" s="57" t="s">
        <v>26</v>
      </c>
      <c r="C15" s="71">
        <f>SUM(C11:C14)</f>
        <v>3900</v>
      </c>
      <c r="D15" s="72">
        <f>SUM(D11:D14)</f>
        <v>3900</v>
      </c>
      <c r="E15" s="72">
        <f>SUM(E11:E14)</f>
        <v>4500</v>
      </c>
      <c r="F15" s="72">
        <f>SUM(F11:F14)</f>
        <v>4200</v>
      </c>
      <c r="G15" s="72">
        <f t="shared" ref="G15:N15" si="3">SUM(G11:G14)</f>
        <v>4200</v>
      </c>
      <c r="H15" s="72">
        <f t="shared" si="3"/>
        <v>4500</v>
      </c>
      <c r="I15" s="72">
        <f t="shared" si="3"/>
        <v>4500</v>
      </c>
      <c r="J15" s="72">
        <f t="shared" si="3"/>
        <v>4500</v>
      </c>
      <c r="K15" s="72">
        <f t="shared" si="3"/>
        <v>4500</v>
      </c>
      <c r="L15" s="72">
        <f t="shared" si="3"/>
        <v>4500</v>
      </c>
      <c r="M15" s="72">
        <f t="shared" si="3"/>
        <v>4500</v>
      </c>
      <c r="N15" s="73">
        <f t="shared" si="3"/>
        <v>4500</v>
      </c>
      <c r="O15" s="74">
        <f t="shared" si="0"/>
        <v>52200</v>
      </c>
    </row>
    <row r="16" spans="2:15" ht="15" customHeight="1">
      <c r="B16" s="56" t="s">
        <v>27</v>
      </c>
      <c r="C16" s="67">
        <f>'Base Assumptions-Adair'!L58</f>
        <v>2439</v>
      </c>
      <c r="D16" s="68">
        <f>'Base Assumptions-Adair'!M58</f>
        <v>3013.2299999999959</v>
      </c>
      <c r="E16" s="68">
        <f>'Base Assumptions-Adair'!N58</f>
        <v>2865.9327272727255</v>
      </c>
      <c r="F16" s="68">
        <f>'Base Assumptions-Adair'!C58</f>
        <v>3069</v>
      </c>
      <c r="G16" s="68">
        <f>'Base Assumptions-Adair'!D58</f>
        <v>4383</v>
      </c>
      <c r="H16" s="68">
        <f>'Base Assumptions-Adair'!E58</f>
        <v>4599</v>
      </c>
      <c r="I16" s="68">
        <f>'Base Assumptions-Adair'!F58</f>
        <v>5546.9999999999991</v>
      </c>
      <c r="J16" s="68">
        <f>'Base Assumptions-Adair'!G58</f>
        <v>4599</v>
      </c>
      <c r="K16" s="68">
        <f>'Base Assumptions-Adair'!H58</f>
        <v>3577.4999999999986</v>
      </c>
      <c r="L16" s="68">
        <f>'Base Assumptions-Adair'!I58</f>
        <v>2059.6500000000005</v>
      </c>
      <c r="M16" s="68">
        <f>'Base Assumptions-Adair'!J58</f>
        <v>4599</v>
      </c>
      <c r="N16" s="69">
        <f>'Base Assumptions-Adair'!K58</f>
        <v>3361.5</v>
      </c>
      <c r="O16" s="70">
        <f t="shared" si="0"/>
        <v>44112.812727272722</v>
      </c>
    </row>
    <row r="17" spans="2:15" ht="15" customHeight="1">
      <c r="B17" s="56" t="s">
        <v>28</v>
      </c>
      <c r="C17" s="67">
        <f>C$4*'Deflator %'!M8</f>
        <v>710.02</v>
      </c>
      <c r="D17" s="68">
        <f>D$4*'Deflator %'!N8</f>
        <v>877.18473333333225</v>
      </c>
      <c r="E17" s="68">
        <f>E$4*'Deflator %'!O8</f>
        <v>834.30486060605983</v>
      </c>
      <c r="F17" s="68">
        <f>F$4*'Deflator %'!D8</f>
        <v>63.566285666775599</v>
      </c>
      <c r="G17" s="68">
        <f>G$4*'Deflator %'!E8</f>
        <v>1934.351694311812</v>
      </c>
      <c r="H17" s="68">
        <f>H$4*'Deflator %'!F8</f>
        <v>1338.8200000000002</v>
      </c>
      <c r="I17" s="68">
        <f>I$4*'Deflator %'!G8</f>
        <v>1614.7933333333331</v>
      </c>
      <c r="J17" s="68">
        <f>J$4*'Deflator %'!H8</f>
        <v>1338.8200000000002</v>
      </c>
      <c r="K17" s="68">
        <f>K$4*'Deflator %'!I8</f>
        <v>1041.4499999999996</v>
      </c>
      <c r="L17" s="68">
        <f>L$4*'Deflator %'!J8</f>
        <v>599.58699999999999</v>
      </c>
      <c r="M17" s="68">
        <f>M$4*'Deflator %'!K8</f>
        <v>1338.8200000000002</v>
      </c>
      <c r="N17" s="69">
        <f>N$4*'Deflator %'!L8</f>
        <v>978.56999999999994</v>
      </c>
      <c r="O17" s="70">
        <f t="shared" si="0"/>
        <v>12670.28790725131</v>
      </c>
    </row>
    <row r="18" spans="2:15" ht="15" customHeight="1">
      <c r="B18" s="56" t="s">
        <v>29</v>
      </c>
      <c r="C18" s="67">
        <f>C$4*'Deflator %'!M9</f>
        <v>710.02</v>
      </c>
      <c r="D18" s="68">
        <f>D$4*'Deflator %'!N9</f>
        <v>877.18473333333225</v>
      </c>
      <c r="E18" s="68">
        <f>E$4*'Deflator %'!O9</f>
        <v>834.30486060605983</v>
      </c>
      <c r="F18" s="68">
        <f>F$4*'Deflator %'!D9</f>
        <v>767.48119999999994</v>
      </c>
      <c r="G18" s="68">
        <f>G$4*'Deflator %'!E9</f>
        <v>1097.3083999999999</v>
      </c>
      <c r="H18" s="68">
        <f>H$4*'Deflator %'!F9</f>
        <v>1338.8200000000002</v>
      </c>
      <c r="I18" s="68">
        <f>I$4*'Deflator %'!G9</f>
        <v>1614.7933333333331</v>
      </c>
      <c r="J18" s="68">
        <f>J$4*'Deflator %'!H9</f>
        <v>1338.8200000000002</v>
      </c>
      <c r="K18" s="68">
        <f>K$4*'Deflator %'!I9</f>
        <v>1041.4499999999996</v>
      </c>
      <c r="L18" s="68">
        <f>L$4*'Deflator %'!J9</f>
        <v>599.58699999999999</v>
      </c>
      <c r="M18" s="68">
        <f>M$4*'Deflator %'!K9</f>
        <v>1338.8200000000002</v>
      </c>
      <c r="N18" s="69">
        <f>N$4*'Deflator %'!L9</f>
        <v>978.56999999999994</v>
      </c>
      <c r="O18" s="70">
        <f t="shared" si="0"/>
        <v>12537.159527272723</v>
      </c>
    </row>
    <row r="19" spans="2:15" ht="15" customHeight="1">
      <c r="B19" s="56" t="s">
        <v>30</v>
      </c>
      <c r="C19" s="67">
        <f>C$4*'Deflator %'!M10</f>
        <v>710.02</v>
      </c>
      <c r="D19" s="68">
        <f>D$4*'Deflator %'!N10</f>
        <v>877.18473333333225</v>
      </c>
      <c r="E19" s="68">
        <f>E$4*'Deflator %'!O10</f>
        <v>834.30486060605983</v>
      </c>
      <c r="F19" s="68">
        <f>F$4*'Deflator %'!D10</f>
        <v>428.36160000000007</v>
      </c>
      <c r="G19" s="68">
        <f>G$4*'Deflator %'!E10</f>
        <v>612.45119999999997</v>
      </c>
      <c r="H19" s="68">
        <f>H$4*'Deflator %'!F10</f>
        <v>1338.8200000000002</v>
      </c>
      <c r="I19" s="68">
        <f>I$4*'Deflator %'!G10</f>
        <v>1614.7933333333331</v>
      </c>
      <c r="J19" s="68">
        <f>J$4*'Deflator %'!H10</f>
        <v>1338.8200000000002</v>
      </c>
      <c r="K19" s="68">
        <f>K$4*'Deflator %'!I10</f>
        <v>1041.4499999999996</v>
      </c>
      <c r="L19" s="68">
        <f>L$4*'Deflator %'!J10</f>
        <v>599.58699999999999</v>
      </c>
      <c r="M19" s="68">
        <f>M$4*'Deflator %'!K10</f>
        <v>1338.8200000000002</v>
      </c>
      <c r="N19" s="69">
        <f>N$4*'Deflator %'!L10</f>
        <v>978.56999999999994</v>
      </c>
      <c r="O19" s="70">
        <f t="shared" si="0"/>
        <v>11713.182727272722</v>
      </c>
    </row>
    <row r="20" spans="2:15" ht="15" customHeight="1">
      <c r="B20" s="56" t="s">
        <v>31</v>
      </c>
      <c r="C20" s="67">
        <f>C$4*'Deflator %'!M11</f>
        <v>710.02</v>
      </c>
      <c r="D20" s="68">
        <f>D$4*'Deflator %'!N11</f>
        <v>877.18473333333225</v>
      </c>
      <c r="E20" s="68">
        <f>E$4*'Deflator %'!O11</f>
        <v>834.30486060605983</v>
      </c>
      <c r="F20" s="68">
        <f>F$4*'Deflator %'!D11</f>
        <v>1080.6268563351844</v>
      </c>
      <c r="G20" s="68">
        <f>G$4*'Deflator %'!E11</f>
        <v>2611.3747873209577</v>
      </c>
      <c r="H20" s="68">
        <f>H$4*'Deflator %'!F11</f>
        <v>1338.8200000000002</v>
      </c>
      <c r="I20" s="68">
        <f>I$4*'Deflator %'!G11</f>
        <v>1614.7933333333331</v>
      </c>
      <c r="J20" s="68">
        <f>J$4*'Deflator %'!H11</f>
        <v>1338.8200000000002</v>
      </c>
      <c r="K20" s="68">
        <f>K$4*'Deflator %'!I11</f>
        <v>1041.4499999999996</v>
      </c>
      <c r="L20" s="68">
        <f>L$4*'Deflator %'!J11</f>
        <v>599.58699999999999</v>
      </c>
      <c r="M20" s="68">
        <f>M$4*'Deflator %'!K11</f>
        <v>1338.8200000000002</v>
      </c>
      <c r="N20" s="69">
        <f>N$4*'Deflator %'!L11</f>
        <v>978.56999999999994</v>
      </c>
      <c r="O20" s="70">
        <f t="shared" si="0"/>
        <v>14364.371570928864</v>
      </c>
    </row>
    <row r="21" spans="2:15" s="58" customFormat="1" ht="15" customHeight="1">
      <c r="B21" s="57" t="s">
        <v>32</v>
      </c>
      <c r="C21" s="71">
        <f>SUM(C16:C20)</f>
        <v>5279.08</v>
      </c>
      <c r="D21" s="72">
        <f>SUM(D16:D20)</f>
        <v>6521.9689333333254</v>
      </c>
      <c r="E21" s="72">
        <f>SUM(E16:E20)</f>
        <v>6203.1521696969658</v>
      </c>
      <c r="F21" s="72">
        <f>SUM(F16:F20)</f>
        <v>5409.0359420019595</v>
      </c>
      <c r="G21" s="72">
        <f t="shared" ref="G21:N21" si="4">SUM(G16:G20)</f>
        <v>10638.486081632769</v>
      </c>
      <c r="H21" s="72">
        <f t="shared" si="4"/>
        <v>9954.2799999999988</v>
      </c>
      <c r="I21" s="72">
        <f t="shared" si="4"/>
        <v>12006.173333333332</v>
      </c>
      <c r="J21" s="72">
        <f t="shared" si="4"/>
        <v>9954.2799999999988</v>
      </c>
      <c r="K21" s="72">
        <f t="shared" si="4"/>
        <v>7743.2999999999975</v>
      </c>
      <c r="L21" s="72">
        <f t="shared" si="4"/>
        <v>4457.9980000000005</v>
      </c>
      <c r="M21" s="72">
        <f t="shared" si="4"/>
        <v>9954.2799999999988</v>
      </c>
      <c r="N21" s="73">
        <f t="shared" si="4"/>
        <v>7275.7799999999988</v>
      </c>
      <c r="O21" s="74">
        <f t="shared" si="0"/>
        <v>95397.814459998364</v>
      </c>
    </row>
    <row r="22" spans="2:15" s="58" customFormat="1" ht="15" customHeight="1">
      <c r="B22" s="59" t="s">
        <v>33</v>
      </c>
      <c r="C22" s="71">
        <f>C6-C10-C15-C21</f>
        <v>2181.2399999999998</v>
      </c>
      <c r="D22" s="72">
        <f>D6-D10-D15-D21</f>
        <v>3612.9867999999906</v>
      </c>
      <c r="E22" s="72">
        <f>E6-E10-E15-E21</f>
        <v>2645.7255999999898</v>
      </c>
      <c r="F22" s="72">
        <f t="shared" ref="F22:N22" si="5">F6-F10-F15-F21</f>
        <v>5954.7688579980422</v>
      </c>
      <c r="G22" s="72">
        <f t="shared" si="5"/>
        <v>8077.3963183672331</v>
      </c>
      <c r="H22" s="72">
        <f t="shared" si="5"/>
        <v>6966.8400000000038</v>
      </c>
      <c r="I22" s="72">
        <f t="shared" si="5"/>
        <v>9330.5199999999968</v>
      </c>
      <c r="J22" s="72">
        <f t="shared" si="5"/>
        <v>6966.8400000000038</v>
      </c>
      <c r="K22" s="72">
        <f t="shared" si="5"/>
        <v>4419.8999999999924</v>
      </c>
      <c r="L22" s="72">
        <f t="shared" si="5"/>
        <v>635.39399999999932</v>
      </c>
      <c r="M22" s="72">
        <f t="shared" si="5"/>
        <v>6966.8400000000038</v>
      </c>
      <c r="N22" s="73">
        <f t="shared" si="5"/>
        <v>3881.34</v>
      </c>
      <c r="O22" s="74">
        <f t="shared" si="0"/>
        <v>61639.791576365256</v>
      </c>
    </row>
    <row r="23" spans="2:15" ht="15" customHeight="1">
      <c r="B23" s="60" t="s">
        <v>34</v>
      </c>
      <c r="C23" s="75">
        <f>C22/C6</f>
        <v>0.16168855139736613</v>
      </c>
      <c r="D23" s="76">
        <f>D22/D6</f>
        <v>0.21678124661084283</v>
      </c>
      <c r="E23" s="76">
        <f>E22/E6</f>
        <v>0.16690387694531639</v>
      </c>
      <c r="F23" s="76">
        <f t="shared" ref="F23:O23" si="6">F22/F6</f>
        <v>0.34717003277051095</v>
      </c>
      <c r="G23" s="76">
        <f t="shared" si="6"/>
        <v>0.31843790608469036</v>
      </c>
      <c r="H23" s="76">
        <f t="shared" si="6"/>
        <v>0.27387982661872723</v>
      </c>
      <c r="I23" s="76">
        <f t="shared" si="6"/>
        <v>0.30411321985475948</v>
      </c>
      <c r="J23" s="76">
        <f t="shared" si="6"/>
        <v>0.27387982661872723</v>
      </c>
      <c r="K23" s="76">
        <f t="shared" si="6"/>
        <v>0.22336772364441251</v>
      </c>
      <c r="L23" s="76">
        <f t="shared" si="6"/>
        <v>5.5774707379719998E-2</v>
      </c>
      <c r="M23" s="76">
        <f t="shared" si="6"/>
        <v>0.27387982661872723</v>
      </c>
      <c r="N23" s="77">
        <f t="shared" si="6"/>
        <v>0.20875466510477428</v>
      </c>
      <c r="O23" s="78">
        <f t="shared" si="6"/>
        <v>0.25129043423744707</v>
      </c>
    </row>
    <row r="41" spans="12:13" ht="15" customHeight="1">
      <c r="L41" s="61"/>
      <c r="M41" s="62"/>
    </row>
    <row r="42" spans="12:13" ht="15" customHeight="1">
      <c r="L42" s="61"/>
      <c r="M42" s="62"/>
    </row>
    <row r="43" spans="12:13" ht="15" customHeight="1">
      <c r="L43" s="61"/>
      <c r="M43" s="62"/>
    </row>
    <row r="44" spans="12:13" ht="15" customHeight="1">
      <c r="L44" s="61"/>
      <c r="M44" s="62"/>
    </row>
    <row r="45" spans="12:13" ht="15" customHeight="1">
      <c r="L45" s="61"/>
      <c r="M45" s="62"/>
    </row>
    <row r="46" spans="12:13" ht="15" customHeight="1">
      <c r="L46" s="61"/>
      <c r="M46" s="62"/>
    </row>
    <row r="47" spans="12:13" ht="15" customHeight="1">
      <c r="L47" s="61"/>
      <c r="M47" s="6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7"/>
  <sheetViews>
    <sheetView showGridLines="0" zoomScaleNormal="100" workbookViewId="0">
      <selection activeCell="C16" sqref="C16"/>
    </sheetView>
  </sheetViews>
  <sheetFormatPr defaultColWidth="19" defaultRowHeight="15" customHeight="1"/>
  <cols>
    <col min="1" max="1" width="2.6640625" style="6" customWidth="1"/>
    <col min="2" max="2" width="28.5546875" style="6" customWidth="1"/>
    <col min="3" max="15" width="11.44140625" style="6" customWidth="1"/>
    <col min="16" max="16384" width="19" style="6"/>
  </cols>
  <sheetData>
    <row r="1" spans="2:15" ht="37.5" customHeight="1">
      <c r="B1" s="178" t="s">
        <v>36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2:15" ht="15" customHeight="1">
      <c r="B2" s="49"/>
      <c r="C2" s="50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 t="s">
        <v>12</v>
      </c>
      <c r="O2" s="52" t="s">
        <v>13</v>
      </c>
    </row>
    <row r="3" spans="2:15" ht="15" customHeight="1">
      <c r="B3" s="53"/>
      <c r="C3" s="54" t="s">
        <v>14</v>
      </c>
      <c r="D3" s="54" t="s">
        <v>14</v>
      </c>
      <c r="E3" s="54" t="s">
        <v>14</v>
      </c>
      <c r="F3" s="54" t="s">
        <v>14</v>
      </c>
      <c r="G3" s="54" t="s">
        <v>14</v>
      </c>
      <c r="H3" s="54" t="s">
        <v>14</v>
      </c>
      <c r="I3" s="54" t="s">
        <v>14</v>
      </c>
      <c r="J3" s="54" t="s">
        <v>14</v>
      </c>
      <c r="K3" s="54" t="s">
        <v>14</v>
      </c>
      <c r="L3" s="54" t="s">
        <v>14</v>
      </c>
      <c r="M3" s="54" t="s">
        <v>14</v>
      </c>
      <c r="N3" s="54" t="s">
        <v>14</v>
      </c>
      <c r="O3" s="55" t="s">
        <v>14</v>
      </c>
    </row>
    <row r="4" spans="2:15" ht="15" customHeight="1">
      <c r="B4" s="56" t="s">
        <v>15</v>
      </c>
      <c r="C4" s="63">
        <f>'Base Assumptions-Aviva'!C89</f>
        <v>5930.2357142857154</v>
      </c>
      <c r="D4" s="64">
        <f>'Base Assumptions-Aviva'!D89</f>
        <v>8746.1214285714304</v>
      </c>
      <c r="E4" s="64">
        <f>'Base Assumptions-Aviva'!E89</f>
        <v>17833.310714285722</v>
      </c>
      <c r="F4" s="64">
        <f>'Base Assumptions-Aviva'!F89</f>
        <v>11606.6</v>
      </c>
      <c r="G4" s="64">
        <f>'Base Assumptions-Aviva'!G89</f>
        <v>15589.15595238095</v>
      </c>
      <c r="H4" s="64">
        <f>'Base Assumptions-Aviva'!H89</f>
        <v>17019.395238095247</v>
      </c>
      <c r="I4" s="64">
        <f>'Base Assumptions-Aviva'!I89</f>
        <v>18449.634523809542</v>
      </c>
      <c r="J4" s="64">
        <f>'Base Assumptions-Aviva'!J89</f>
        <v>17833.310714285722</v>
      </c>
      <c r="K4" s="64">
        <f>'Base Assumptions-Aviva'!K89</f>
        <v>13023.739285714286</v>
      </c>
      <c r="L4" s="64">
        <f>'Base Assumptions-Aviva'!L89</f>
        <v>9466.6214285714304</v>
      </c>
      <c r="M4" s="64">
        <f>'Base Assumptions-Aviva'!M89</f>
        <v>8292.3000000000011</v>
      </c>
      <c r="N4" s="65">
        <f>'Base Assumptions-Aviva'!N89</f>
        <v>5895.9357142857152</v>
      </c>
      <c r="O4" s="66">
        <f t="shared" ref="O4:O22" si="0">SUM(C4:N4)</f>
        <v>149686.36071428572</v>
      </c>
    </row>
    <row r="5" spans="2:15" ht="15" customHeight="1">
      <c r="B5" s="56" t="s">
        <v>16</v>
      </c>
      <c r="C5" s="67">
        <f>C4*'Deflator %'!D12</f>
        <v>231.2791928571429</v>
      </c>
      <c r="D5" s="68">
        <f>D4*'Deflator %'!E12</f>
        <v>52.47672857142858</v>
      </c>
      <c r="E5" s="68">
        <f>E4*'Deflator %'!F12</f>
        <v>891.66553571428619</v>
      </c>
      <c r="F5" s="68">
        <f>F4*'Deflator %'!G12</f>
        <v>580.33000000000004</v>
      </c>
      <c r="G5" s="68">
        <f>G4*'Deflator %'!H12</f>
        <v>779.4577976190476</v>
      </c>
      <c r="H5" s="68">
        <f>H4*'Deflator %'!I12</f>
        <v>850.96976190476244</v>
      </c>
      <c r="I5" s="68">
        <f>I4*'Deflator %'!J12</f>
        <v>922.48172619047716</v>
      </c>
      <c r="J5" s="68">
        <f>J4*'Deflator %'!K12</f>
        <v>891.66553571428619</v>
      </c>
      <c r="K5" s="68">
        <f>K4*'Deflator %'!L12</f>
        <v>651.18696428571434</v>
      </c>
      <c r="L5" s="68">
        <f>L4*'Deflator %'!M12</f>
        <v>473.33107142857153</v>
      </c>
      <c r="M5" s="68">
        <f>M4*'Deflator %'!N12</f>
        <v>414.61500000000007</v>
      </c>
      <c r="N5" s="69">
        <f>N4*'Deflator %'!O12</f>
        <v>294.79678571428576</v>
      </c>
      <c r="O5" s="70">
        <f t="shared" si="0"/>
        <v>7034.2561000000032</v>
      </c>
    </row>
    <row r="6" spans="2:15" s="58" customFormat="1" ht="15" customHeight="1">
      <c r="B6" s="57" t="s">
        <v>17</v>
      </c>
      <c r="C6" s="71">
        <f>SUM(C4-C5)</f>
        <v>5698.9565214285722</v>
      </c>
      <c r="D6" s="72">
        <f t="shared" ref="D6:N6" si="1">SUM(D4-D5)</f>
        <v>8693.6447000000026</v>
      </c>
      <c r="E6" s="72">
        <f t="shared" si="1"/>
        <v>16941.645178571438</v>
      </c>
      <c r="F6" s="72">
        <f t="shared" si="1"/>
        <v>11026.27</v>
      </c>
      <c r="G6" s="72">
        <f t="shared" si="1"/>
        <v>14809.698154761903</v>
      </c>
      <c r="H6" s="72">
        <f t="shared" si="1"/>
        <v>16168.425476190485</v>
      </c>
      <c r="I6" s="72">
        <f t="shared" si="1"/>
        <v>17527.152797619066</v>
      </c>
      <c r="J6" s="72">
        <f t="shared" si="1"/>
        <v>16941.645178571438</v>
      </c>
      <c r="K6" s="72">
        <f t="shared" si="1"/>
        <v>12372.552321428571</v>
      </c>
      <c r="L6" s="72">
        <f t="shared" si="1"/>
        <v>8993.2903571428596</v>
      </c>
      <c r="M6" s="72">
        <f t="shared" si="1"/>
        <v>7877.6850000000013</v>
      </c>
      <c r="N6" s="73">
        <f t="shared" si="1"/>
        <v>5601.1389285714295</v>
      </c>
      <c r="O6" s="74">
        <f t="shared" si="0"/>
        <v>142652.10461428578</v>
      </c>
    </row>
    <row r="7" spans="2:15" ht="15" customHeight="1">
      <c r="B7" s="56" t="s">
        <v>18</v>
      </c>
      <c r="C7" s="67">
        <f>C$4*'Deflator %'!D13</f>
        <v>100.81400714285716</v>
      </c>
      <c r="D7" s="68">
        <f>D$4*'Deflator %'!E13</f>
        <v>78.715092857142864</v>
      </c>
      <c r="E7" s="68">
        <f>E$4*'Deflator %'!F13</f>
        <v>891.66553571428619</v>
      </c>
      <c r="F7" s="68">
        <f>F$4*'Deflator %'!G13</f>
        <v>580.33000000000004</v>
      </c>
      <c r="G7" s="68">
        <f>G$4*'Deflator %'!H13</f>
        <v>779.4577976190476</v>
      </c>
      <c r="H7" s="68">
        <f>H$4*'Deflator %'!I13</f>
        <v>850.96976190476244</v>
      </c>
      <c r="I7" s="68">
        <f>I$4*'Deflator %'!J13</f>
        <v>922.48172619047716</v>
      </c>
      <c r="J7" s="68">
        <f>J$4*'Deflator %'!K13</f>
        <v>891.66553571428619</v>
      </c>
      <c r="K7" s="68">
        <f>K$4*'Deflator %'!L13</f>
        <v>651.18696428571434</v>
      </c>
      <c r="L7" s="68">
        <f>L$4*'Deflator %'!M13</f>
        <v>473.33107142857153</v>
      </c>
      <c r="M7" s="68">
        <f>M$4*'Deflator %'!N13</f>
        <v>414.61500000000007</v>
      </c>
      <c r="N7" s="69">
        <f>N$4*'Deflator %'!O13</f>
        <v>294.79678571428576</v>
      </c>
      <c r="O7" s="70">
        <f t="shared" si="0"/>
        <v>6930.0292785714319</v>
      </c>
    </row>
    <row r="8" spans="2:15" ht="15" customHeight="1">
      <c r="B8" s="56" t="s">
        <v>19</v>
      </c>
      <c r="C8" s="67">
        <f>C$4*'Deflator %'!D14</f>
        <v>195.69777857142861</v>
      </c>
      <c r="D8" s="68">
        <f>D$4*'Deflator %'!E14</f>
        <v>402.32158571428579</v>
      </c>
      <c r="E8" s="68">
        <f>E$4*'Deflator %'!F14</f>
        <v>891.66553571428619</v>
      </c>
      <c r="F8" s="68">
        <f>F$4*'Deflator %'!G14</f>
        <v>580.33000000000004</v>
      </c>
      <c r="G8" s="68">
        <f>G$4*'Deflator %'!H14</f>
        <v>779.4577976190476</v>
      </c>
      <c r="H8" s="68">
        <f>H$4*'Deflator %'!I14</f>
        <v>850.96976190476244</v>
      </c>
      <c r="I8" s="68">
        <f>I$4*'Deflator %'!J14</f>
        <v>922.48172619047716</v>
      </c>
      <c r="J8" s="68">
        <f>J$4*'Deflator %'!K14</f>
        <v>891.66553571428619</v>
      </c>
      <c r="K8" s="68">
        <f>K$4*'Deflator %'!L14</f>
        <v>651.18696428571434</v>
      </c>
      <c r="L8" s="68">
        <f>L$4*'Deflator %'!M14</f>
        <v>473.33107142857153</v>
      </c>
      <c r="M8" s="68">
        <f>M$4*'Deflator %'!N14</f>
        <v>414.61500000000007</v>
      </c>
      <c r="N8" s="69">
        <f>N$4*'Deflator %'!O14</f>
        <v>294.79678571428576</v>
      </c>
      <c r="O8" s="70">
        <f t="shared" si="0"/>
        <v>7348.519542857146</v>
      </c>
    </row>
    <row r="9" spans="2:15" ht="15" customHeight="1">
      <c r="B9" s="56" t="s">
        <v>20</v>
      </c>
      <c r="C9" s="67">
        <f>C$4*'Deflator %'!D15</f>
        <v>231.2791928571429</v>
      </c>
      <c r="D9" s="68">
        <f>D$4*'Deflator %'!E15</f>
        <v>358.59097857142865</v>
      </c>
      <c r="E9" s="68">
        <f>E$4*'Deflator %'!F15</f>
        <v>891.66553571428619</v>
      </c>
      <c r="F9" s="68">
        <f>F$4*'Deflator %'!G15</f>
        <v>580.33000000000004</v>
      </c>
      <c r="G9" s="68">
        <f>G$4*'Deflator %'!H15</f>
        <v>779.4577976190476</v>
      </c>
      <c r="H9" s="68">
        <f>H$4*'Deflator %'!I15</f>
        <v>850.96976190476244</v>
      </c>
      <c r="I9" s="68">
        <f>I$4*'Deflator %'!J15</f>
        <v>922.48172619047716</v>
      </c>
      <c r="J9" s="68">
        <f>J$4*'Deflator %'!K15</f>
        <v>891.66553571428619</v>
      </c>
      <c r="K9" s="68">
        <f>K$4*'Deflator %'!L15</f>
        <v>651.18696428571434</v>
      </c>
      <c r="L9" s="68">
        <f>L$4*'Deflator %'!M15</f>
        <v>473.33107142857153</v>
      </c>
      <c r="M9" s="68">
        <f>M$4*'Deflator %'!N15</f>
        <v>414.61500000000007</v>
      </c>
      <c r="N9" s="69">
        <f>N$4*'Deflator %'!O15</f>
        <v>294.79678571428576</v>
      </c>
      <c r="O9" s="70">
        <f t="shared" si="0"/>
        <v>7340.3703500000029</v>
      </c>
    </row>
    <row r="10" spans="2:15" s="58" customFormat="1" ht="15" customHeight="1">
      <c r="B10" s="57" t="s">
        <v>21</v>
      </c>
      <c r="C10" s="71">
        <f>SUM(C7:C9)</f>
        <v>527.7909785714287</v>
      </c>
      <c r="D10" s="72">
        <f t="shared" ref="D10:N10" si="2">SUM(D7:D9)</f>
        <v>839.62765714285729</v>
      </c>
      <c r="E10" s="72">
        <f t="shared" si="2"/>
        <v>2674.9966071428585</v>
      </c>
      <c r="F10" s="72">
        <f t="shared" si="2"/>
        <v>1740.9900000000002</v>
      </c>
      <c r="G10" s="72">
        <f t="shared" si="2"/>
        <v>2338.3733928571428</v>
      </c>
      <c r="H10" s="72">
        <f t="shared" si="2"/>
        <v>2552.9092857142873</v>
      </c>
      <c r="I10" s="72">
        <f t="shared" si="2"/>
        <v>2767.4451785714314</v>
      </c>
      <c r="J10" s="72">
        <f t="shared" si="2"/>
        <v>2674.9966071428585</v>
      </c>
      <c r="K10" s="72">
        <f t="shared" si="2"/>
        <v>1953.560892857143</v>
      </c>
      <c r="L10" s="72">
        <f t="shared" si="2"/>
        <v>1419.9932142857147</v>
      </c>
      <c r="M10" s="72">
        <f t="shared" si="2"/>
        <v>1243.8450000000003</v>
      </c>
      <c r="N10" s="73">
        <f t="shared" si="2"/>
        <v>884.39035714285728</v>
      </c>
      <c r="O10" s="74">
        <f t="shared" si="0"/>
        <v>21618.919171428581</v>
      </c>
    </row>
    <row r="11" spans="2:15" ht="15" customHeight="1">
      <c r="B11" s="56" t="s">
        <v>22</v>
      </c>
      <c r="C11" s="67">
        <f>'Trade Spend-Aviva'!C3</f>
        <v>120</v>
      </c>
      <c r="D11" s="68">
        <f>'Trade Spend-Aviva'!D3</f>
        <v>120</v>
      </c>
      <c r="E11" s="68">
        <f>'Trade Spend-Aviva'!E3</f>
        <v>150</v>
      </c>
      <c r="F11" s="68">
        <f>'Trade Spend-Aviva'!F3</f>
        <v>150</v>
      </c>
      <c r="G11" s="68">
        <f>'Trade Spend-Aviva'!G3</f>
        <v>150</v>
      </c>
      <c r="H11" s="68">
        <f>'Trade Spend-Aviva'!H3</f>
        <v>150</v>
      </c>
      <c r="I11" s="68">
        <f>'Trade Spend-Aviva'!I3</f>
        <v>150</v>
      </c>
      <c r="J11" s="68">
        <f>'Trade Spend-Aviva'!J3</f>
        <v>150</v>
      </c>
      <c r="K11" s="68">
        <f>'Trade Spend-Aviva'!K3</f>
        <v>150</v>
      </c>
      <c r="L11" s="68">
        <f>'Trade Spend-Aviva'!L3</f>
        <v>150</v>
      </c>
      <c r="M11" s="68">
        <f>'Trade Spend-Aviva'!M3</f>
        <v>150</v>
      </c>
      <c r="N11" s="69">
        <f>'Trade Spend-Aviva'!N3</f>
        <v>150</v>
      </c>
      <c r="O11" s="70">
        <f t="shared" si="0"/>
        <v>1740</v>
      </c>
    </row>
    <row r="12" spans="2:15" ht="15" customHeight="1">
      <c r="B12" s="56" t="s">
        <v>23</v>
      </c>
      <c r="C12" s="67">
        <f>'Trade Spend-Aviva'!C4</f>
        <v>120</v>
      </c>
      <c r="D12" s="68">
        <f>'Trade Spend-Aviva'!D4</f>
        <v>120</v>
      </c>
      <c r="E12" s="68">
        <f>'Trade Spend-Aviva'!E4</f>
        <v>150</v>
      </c>
      <c r="F12" s="68">
        <f>'Trade Spend-Aviva'!F4</f>
        <v>150</v>
      </c>
      <c r="G12" s="68">
        <f>'Trade Spend-Aviva'!G4</f>
        <v>150</v>
      </c>
      <c r="H12" s="68">
        <f>'Trade Spend-Aviva'!H4</f>
        <v>150</v>
      </c>
      <c r="I12" s="68">
        <f>'Trade Spend-Aviva'!I4</f>
        <v>150</v>
      </c>
      <c r="J12" s="68">
        <f>'Trade Spend-Aviva'!J4</f>
        <v>150</v>
      </c>
      <c r="K12" s="68">
        <f>'Trade Spend-Aviva'!K4</f>
        <v>150</v>
      </c>
      <c r="L12" s="68">
        <f>'Trade Spend-Aviva'!L4</f>
        <v>150</v>
      </c>
      <c r="M12" s="68">
        <f>'Trade Spend-Aviva'!M4</f>
        <v>150</v>
      </c>
      <c r="N12" s="69">
        <f>'Trade Spend-Aviva'!N4</f>
        <v>150</v>
      </c>
      <c r="O12" s="70">
        <f t="shared" si="0"/>
        <v>1740</v>
      </c>
    </row>
    <row r="13" spans="2:15" ht="15" customHeight="1">
      <c r="B13" s="56" t="s">
        <v>24</v>
      </c>
      <c r="C13" s="67">
        <f>'Trade Spend-Aviva'!C5</f>
        <v>120</v>
      </c>
      <c r="D13" s="68">
        <f>'Trade Spend-Aviva'!D5</f>
        <v>120</v>
      </c>
      <c r="E13" s="68">
        <f>'Trade Spend-Aviva'!E5</f>
        <v>150</v>
      </c>
      <c r="F13" s="68">
        <f>'Trade Spend-Aviva'!F5</f>
        <v>150</v>
      </c>
      <c r="G13" s="68">
        <f>'Trade Spend-Aviva'!G5</f>
        <v>150</v>
      </c>
      <c r="H13" s="68">
        <f>'Trade Spend-Aviva'!H5</f>
        <v>150</v>
      </c>
      <c r="I13" s="68">
        <f>'Trade Spend-Aviva'!I5</f>
        <v>150</v>
      </c>
      <c r="J13" s="68">
        <f>'Trade Spend-Aviva'!J5</f>
        <v>150</v>
      </c>
      <c r="K13" s="68">
        <f>'Trade Spend-Aviva'!K5</f>
        <v>150</v>
      </c>
      <c r="L13" s="68">
        <f>'Trade Spend-Aviva'!L5</f>
        <v>150</v>
      </c>
      <c r="M13" s="68">
        <f>'Trade Spend-Aviva'!M5</f>
        <v>150</v>
      </c>
      <c r="N13" s="69">
        <f>'Trade Spend-Aviva'!N5</f>
        <v>150</v>
      </c>
      <c r="O13" s="70">
        <f t="shared" si="0"/>
        <v>1740</v>
      </c>
    </row>
    <row r="14" spans="2:15" ht="15" customHeight="1">
      <c r="B14" s="56" t="s">
        <v>25</v>
      </c>
      <c r="C14" s="67">
        <f>'Trade Spend-Aviva'!C6</f>
        <v>120</v>
      </c>
      <c r="D14" s="68">
        <f>'Trade Spend-Aviva'!D6</f>
        <v>120</v>
      </c>
      <c r="E14" s="68">
        <f>'Trade Spend-Aviva'!E6</f>
        <v>150</v>
      </c>
      <c r="F14" s="68">
        <f>'Trade Spend-Aviva'!F6</f>
        <v>150</v>
      </c>
      <c r="G14" s="68">
        <f>'Trade Spend-Aviva'!G6</f>
        <v>150</v>
      </c>
      <c r="H14" s="68">
        <f>'Trade Spend-Aviva'!H6</f>
        <v>150</v>
      </c>
      <c r="I14" s="68">
        <f>'Trade Spend-Aviva'!I6</f>
        <v>150</v>
      </c>
      <c r="J14" s="68">
        <f>'Trade Spend-Aviva'!J6</f>
        <v>150</v>
      </c>
      <c r="K14" s="68">
        <f>'Trade Spend-Aviva'!K6</f>
        <v>150</v>
      </c>
      <c r="L14" s="68">
        <f>'Trade Spend-Aviva'!L6</f>
        <v>150</v>
      </c>
      <c r="M14" s="68">
        <f>'Trade Spend-Aviva'!M6</f>
        <v>150</v>
      </c>
      <c r="N14" s="69">
        <f>'Trade Spend-Aviva'!N6</f>
        <v>150</v>
      </c>
      <c r="O14" s="70">
        <f t="shared" si="0"/>
        <v>1740</v>
      </c>
    </row>
    <row r="15" spans="2:15" s="58" customFormat="1" ht="15" customHeight="1">
      <c r="B15" s="57" t="s">
        <v>26</v>
      </c>
      <c r="C15" s="71">
        <f>SUM(C11:C14)</f>
        <v>480</v>
      </c>
      <c r="D15" s="72">
        <f t="shared" ref="D15:N15" si="3">SUM(D11:D14)</f>
        <v>480</v>
      </c>
      <c r="E15" s="72">
        <f t="shared" si="3"/>
        <v>600</v>
      </c>
      <c r="F15" s="72">
        <f t="shared" si="3"/>
        <v>600</v>
      </c>
      <c r="G15" s="72">
        <f t="shared" si="3"/>
        <v>600</v>
      </c>
      <c r="H15" s="72">
        <f t="shared" si="3"/>
        <v>600</v>
      </c>
      <c r="I15" s="72">
        <f t="shared" si="3"/>
        <v>600</v>
      </c>
      <c r="J15" s="72">
        <f t="shared" si="3"/>
        <v>600</v>
      </c>
      <c r="K15" s="72">
        <f t="shared" si="3"/>
        <v>600</v>
      </c>
      <c r="L15" s="72">
        <f t="shared" si="3"/>
        <v>600</v>
      </c>
      <c r="M15" s="72">
        <f t="shared" si="3"/>
        <v>600</v>
      </c>
      <c r="N15" s="73">
        <f t="shared" si="3"/>
        <v>600</v>
      </c>
      <c r="O15" s="74">
        <f t="shared" si="0"/>
        <v>6960</v>
      </c>
    </row>
    <row r="16" spans="2:15" ht="15" customHeight="1">
      <c r="B16" s="56" t="s">
        <v>27</v>
      </c>
      <c r="C16" s="67">
        <f>'Base Assumptions-Aviva'!C71</f>
        <v>1019.4107142857143</v>
      </c>
      <c r="D16" s="68">
        <f>'Base Assumptions-Adair'!D58</f>
        <v>4383</v>
      </c>
      <c r="E16" s="68">
        <f>'Base Assumptions-Adair'!E58</f>
        <v>4599</v>
      </c>
      <c r="F16" s="68">
        <f>'Base Assumptions-Adair'!F58</f>
        <v>5546.9999999999991</v>
      </c>
      <c r="G16" s="68">
        <f>'Base Assumptions-Adair'!G58</f>
        <v>4599</v>
      </c>
      <c r="H16" s="68">
        <f>'Base Assumptions-Adair'!H58</f>
        <v>3577.4999999999986</v>
      </c>
      <c r="I16" s="68">
        <f>'Base Assumptions-Adair'!I58</f>
        <v>2059.6500000000005</v>
      </c>
      <c r="J16" s="68">
        <f>'Base Assumptions-Adair'!J58</f>
        <v>4599</v>
      </c>
      <c r="K16" s="68">
        <f>'Base Assumptions-Adair'!K58</f>
        <v>3361.5</v>
      </c>
      <c r="L16" s="68">
        <f>'Base Assumptions-Adair'!L58</f>
        <v>2439</v>
      </c>
      <c r="M16" s="68">
        <f>'Base Assumptions-Adair'!M58</f>
        <v>3013.2299999999959</v>
      </c>
      <c r="N16" s="69">
        <f>'Base Assumptions-Adair'!N58</f>
        <v>2865.9327272727255</v>
      </c>
      <c r="O16" s="70">
        <f t="shared" si="0"/>
        <v>42063.223441558439</v>
      </c>
    </row>
    <row r="17" spans="2:15" ht="15" customHeight="1">
      <c r="B17" s="56" t="s">
        <v>28</v>
      </c>
      <c r="C17" s="67">
        <f>C$4*'Deflator %'!D16</f>
        <v>21.120271704220031</v>
      </c>
      <c r="D17" s="68">
        <f>D$4*'Deflator %'!E16</f>
        <v>662.96513958391427</v>
      </c>
      <c r="E17" s="68">
        <f>E$4*'Deflator %'!F16</f>
        <v>891.66553571428619</v>
      </c>
      <c r="F17" s="68">
        <f>F$4*'Deflator %'!G16</f>
        <v>580.33000000000004</v>
      </c>
      <c r="G17" s="68">
        <f>G$4*'Deflator %'!H16</f>
        <v>779.4577976190476</v>
      </c>
      <c r="H17" s="68">
        <f>H$4*'Deflator %'!I16</f>
        <v>850.96976190476244</v>
      </c>
      <c r="I17" s="68">
        <f>I$4*'Deflator %'!J16</f>
        <v>922.48172619047716</v>
      </c>
      <c r="J17" s="68">
        <f>J$4*'Deflator %'!K16</f>
        <v>891.66553571428619</v>
      </c>
      <c r="K17" s="68">
        <f>K$4*'Deflator %'!L16</f>
        <v>651.18696428571434</v>
      </c>
      <c r="L17" s="68">
        <f>L$4*'Deflator %'!M16</f>
        <v>473.33107142857153</v>
      </c>
      <c r="M17" s="68">
        <f>M$4*'Deflator %'!N16</f>
        <v>414.61500000000007</v>
      </c>
      <c r="N17" s="69">
        <f>N$4*'Deflator %'!O16</f>
        <v>294.79678571428576</v>
      </c>
      <c r="O17" s="70">
        <f t="shared" si="0"/>
        <v>7434.5855898595655</v>
      </c>
    </row>
    <row r="18" spans="2:15" ht="15" customHeight="1">
      <c r="B18" s="56" t="s">
        <v>29</v>
      </c>
      <c r="C18" s="67">
        <f>C$4*'Deflator %'!D17</f>
        <v>255.00013571428573</v>
      </c>
      <c r="D18" s="68">
        <f>D$4*'Deflator %'!E17</f>
        <v>376.08322142857151</v>
      </c>
      <c r="E18" s="68">
        <f>E$4*'Deflator %'!F17</f>
        <v>891.66553571428619</v>
      </c>
      <c r="F18" s="68">
        <f>F$4*'Deflator %'!G17</f>
        <v>580.33000000000004</v>
      </c>
      <c r="G18" s="68">
        <f>G$4*'Deflator %'!H17</f>
        <v>779.4577976190476</v>
      </c>
      <c r="H18" s="68">
        <f>H$4*'Deflator %'!I17</f>
        <v>850.96976190476244</v>
      </c>
      <c r="I18" s="68">
        <f>I$4*'Deflator %'!J17</f>
        <v>922.48172619047716</v>
      </c>
      <c r="J18" s="68">
        <f>J$4*'Deflator %'!K17</f>
        <v>891.66553571428619</v>
      </c>
      <c r="K18" s="68">
        <f>K$4*'Deflator %'!L17</f>
        <v>651.18696428571434</v>
      </c>
      <c r="L18" s="68">
        <f>L$4*'Deflator %'!M17</f>
        <v>473.33107142857153</v>
      </c>
      <c r="M18" s="68">
        <f>M$4*'Deflator %'!N17</f>
        <v>414.61500000000007</v>
      </c>
      <c r="N18" s="69">
        <f>N$4*'Deflator %'!O17</f>
        <v>294.79678571428576</v>
      </c>
      <c r="O18" s="70">
        <f t="shared" si="0"/>
        <v>7381.5835357142887</v>
      </c>
    </row>
    <row r="19" spans="2:15" ht="15" customHeight="1">
      <c r="B19" s="56" t="s">
        <v>30</v>
      </c>
      <c r="C19" s="67">
        <f>C$4*'Deflator %'!D18</f>
        <v>142.32565714285718</v>
      </c>
      <c r="D19" s="68">
        <f>D$4*'Deflator %'!E18</f>
        <v>209.90691428571432</v>
      </c>
      <c r="E19" s="68">
        <f>E$4*'Deflator %'!F18</f>
        <v>891.66553571428619</v>
      </c>
      <c r="F19" s="68">
        <f>F$4*'Deflator %'!G18</f>
        <v>580.33000000000004</v>
      </c>
      <c r="G19" s="68">
        <f>G$4*'Deflator %'!H18</f>
        <v>779.4577976190476</v>
      </c>
      <c r="H19" s="68">
        <f>H$4*'Deflator %'!I18</f>
        <v>850.96976190476244</v>
      </c>
      <c r="I19" s="68">
        <f>I$4*'Deflator %'!J18</f>
        <v>922.48172619047716</v>
      </c>
      <c r="J19" s="68">
        <f>J$4*'Deflator %'!K18</f>
        <v>891.66553571428619</v>
      </c>
      <c r="K19" s="68">
        <f>K$4*'Deflator %'!L18</f>
        <v>651.18696428571434</v>
      </c>
      <c r="L19" s="68">
        <f>L$4*'Deflator %'!M18</f>
        <v>473.33107142857153</v>
      </c>
      <c r="M19" s="68">
        <f>M$4*'Deflator %'!N18</f>
        <v>414.61500000000007</v>
      </c>
      <c r="N19" s="69">
        <f>N$4*'Deflator %'!O18</f>
        <v>294.79678571428576</v>
      </c>
      <c r="O19" s="70">
        <f t="shared" si="0"/>
        <v>7102.7327500000029</v>
      </c>
    </row>
    <row r="20" spans="2:15" ht="15" customHeight="1">
      <c r="B20" s="56" t="s">
        <v>31</v>
      </c>
      <c r="C20" s="67">
        <f>C$4*'Deflator %'!D19</f>
        <v>359.04461897174025</v>
      </c>
      <c r="D20" s="68">
        <f>D$4*'Deflator %'!E19</f>
        <v>895.0029384382882</v>
      </c>
      <c r="E20" s="68">
        <f>E$4*'Deflator %'!F19</f>
        <v>891.66553571428619</v>
      </c>
      <c r="F20" s="68">
        <f>F$4*'Deflator %'!G19</f>
        <v>580.33000000000004</v>
      </c>
      <c r="G20" s="68">
        <f>G$4*'Deflator %'!H19</f>
        <v>779.4577976190476</v>
      </c>
      <c r="H20" s="68">
        <f>H$4*'Deflator %'!I19</f>
        <v>850.96976190476244</v>
      </c>
      <c r="I20" s="68">
        <f>I$4*'Deflator %'!J19</f>
        <v>922.48172619047716</v>
      </c>
      <c r="J20" s="68">
        <f>J$4*'Deflator %'!K19</f>
        <v>891.66553571428619</v>
      </c>
      <c r="K20" s="68">
        <f>K$4*'Deflator %'!L19</f>
        <v>651.18696428571434</v>
      </c>
      <c r="L20" s="68">
        <f>L$4*'Deflator %'!M19</f>
        <v>473.33107142857153</v>
      </c>
      <c r="M20" s="68">
        <f>M$4*'Deflator %'!N19</f>
        <v>414.61500000000007</v>
      </c>
      <c r="N20" s="69">
        <f>N$4*'Deflator %'!O19</f>
        <v>294.79678571428576</v>
      </c>
      <c r="O20" s="70">
        <f t="shared" si="0"/>
        <v>8004.5477359814595</v>
      </c>
    </row>
    <row r="21" spans="2:15" s="58" customFormat="1" ht="15" customHeight="1">
      <c r="B21" s="57" t="s">
        <v>32</v>
      </c>
      <c r="C21" s="71">
        <f>SUM(C16:C20)</f>
        <v>1796.9013978188175</v>
      </c>
      <c r="D21" s="72">
        <f t="shared" ref="D21:N21" si="4">SUM(D16:D20)</f>
        <v>6526.9582137364887</v>
      </c>
      <c r="E21" s="72">
        <f t="shared" si="4"/>
        <v>8165.6621428571452</v>
      </c>
      <c r="F21" s="72">
        <f t="shared" si="4"/>
        <v>7868.3199999999988</v>
      </c>
      <c r="G21" s="72">
        <f t="shared" si="4"/>
        <v>7716.8311904761904</v>
      </c>
      <c r="H21" s="72">
        <f t="shared" si="4"/>
        <v>6981.3790476190479</v>
      </c>
      <c r="I21" s="72">
        <f t="shared" si="4"/>
        <v>5749.5769047619096</v>
      </c>
      <c r="J21" s="72">
        <f t="shared" si="4"/>
        <v>8165.6621428571452</v>
      </c>
      <c r="K21" s="72">
        <f t="shared" si="4"/>
        <v>5966.2478571428583</v>
      </c>
      <c r="L21" s="72">
        <f t="shared" si="4"/>
        <v>4332.3242857142868</v>
      </c>
      <c r="M21" s="72">
        <f t="shared" si="4"/>
        <v>4671.689999999996</v>
      </c>
      <c r="N21" s="73">
        <f t="shared" si="4"/>
        <v>4045.1198701298686</v>
      </c>
      <c r="O21" s="74">
        <f t="shared" si="0"/>
        <v>71986.673053113773</v>
      </c>
    </row>
    <row r="22" spans="2:15" s="58" customFormat="1" ht="15" customHeight="1">
      <c r="B22" s="59" t="s">
        <v>33</v>
      </c>
      <c r="C22" s="71">
        <f t="shared" ref="C22:N22" si="5">C6-C10-C15-C21</f>
        <v>2894.2641450383253</v>
      </c>
      <c r="D22" s="72">
        <f t="shared" si="5"/>
        <v>847.05882912065681</v>
      </c>
      <c r="E22" s="72">
        <f t="shared" si="5"/>
        <v>5500.9864285714339</v>
      </c>
      <c r="F22" s="72">
        <f t="shared" si="5"/>
        <v>816.96000000000186</v>
      </c>
      <c r="G22" s="72">
        <f t="shared" si="5"/>
        <v>4154.4935714285712</v>
      </c>
      <c r="H22" s="72">
        <f t="shared" si="5"/>
        <v>6034.1371428571492</v>
      </c>
      <c r="I22" s="72">
        <f t="shared" si="5"/>
        <v>8410.1307142857258</v>
      </c>
      <c r="J22" s="72">
        <f t="shared" si="5"/>
        <v>5500.9864285714339</v>
      </c>
      <c r="K22" s="72">
        <f t="shared" si="5"/>
        <v>3852.7435714285693</v>
      </c>
      <c r="L22" s="72">
        <f t="shared" si="5"/>
        <v>2640.9728571428586</v>
      </c>
      <c r="M22" s="72">
        <f t="shared" si="5"/>
        <v>1362.1500000000051</v>
      </c>
      <c r="N22" s="73">
        <f t="shared" si="5"/>
        <v>71.628701298703618</v>
      </c>
      <c r="O22" s="74">
        <f t="shared" si="0"/>
        <v>42086.512389743424</v>
      </c>
    </row>
    <row r="23" spans="2:15" ht="15" customHeight="1">
      <c r="B23" s="60" t="s">
        <v>34</v>
      </c>
      <c r="C23" s="75">
        <f t="shared" ref="C23:O23" si="6">C22/C6</f>
        <v>0.50785861133624033</v>
      </c>
      <c r="D23" s="76">
        <f t="shared" si="6"/>
        <v>9.7434258973184931E-2</v>
      </c>
      <c r="E23" s="76">
        <f t="shared" si="6"/>
        <v>0.32470202100143919</v>
      </c>
      <c r="F23" s="76">
        <f t="shared" si="6"/>
        <v>7.4092145394589637E-2</v>
      </c>
      <c r="G23" s="76">
        <f t="shared" si="6"/>
        <v>0.28052520233795158</v>
      </c>
      <c r="H23" s="76">
        <f t="shared" si="6"/>
        <v>0.37320499462009948</v>
      </c>
      <c r="I23" s="76">
        <f t="shared" si="6"/>
        <v>0.47983439246494042</v>
      </c>
      <c r="J23" s="76">
        <f t="shared" si="6"/>
        <v>0.32470202100143919</v>
      </c>
      <c r="K23" s="76">
        <f t="shared" si="6"/>
        <v>0.31139440523972017</v>
      </c>
      <c r="L23" s="76">
        <f t="shared" si="6"/>
        <v>0.29366035702886917</v>
      </c>
      <c r="M23" s="76">
        <f t="shared" si="6"/>
        <v>0.17291247365184123</v>
      </c>
      <c r="N23" s="77">
        <f t="shared" si="6"/>
        <v>1.2788238644345236E-2</v>
      </c>
      <c r="O23" s="78">
        <f t="shared" si="6"/>
        <v>0.29502903236892519</v>
      </c>
    </row>
    <row r="41" spans="9:10" ht="15" customHeight="1">
      <c r="I41" s="61"/>
      <c r="J41" s="62"/>
    </row>
    <row r="42" spans="9:10" ht="15" customHeight="1">
      <c r="I42" s="61"/>
      <c r="J42" s="62"/>
    </row>
    <row r="43" spans="9:10" ht="15" customHeight="1">
      <c r="I43" s="61"/>
      <c r="J43" s="62"/>
    </row>
    <row r="44" spans="9:10" ht="15" customHeight="1">
      <c r="I44" s="61"/>
      <c r="J44" s="62"/>
    </row>
    <row r="45" spans="9:10" ht="15" customHeight="1">
      <c r="I45" s="61"/>
      <c r="J45" s="62"/>
    </row>
    <row r="46" spans="9:10" ht="15" customHeight="1">
      <c r="I46" s="61"/>
      <c r="J46" s="62"/>
    </row>
    <row r="47" spans="9:10" ht="15" customHeight="1">
      <c r="I47" s="61"/>
      <c r="J47" s="62"/>
    </row>
  </sheetData>
  <mergeCells count="1">
    <mergeCell ref="B1:O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47"/>
  <sheetViews>
    <sheetView showGridLines="0" zoomScaleNormal="100" workbookViewId="0"/>
  </sheetViews>
  <sheetFormatPr defaultColWidth="19" defaultRowHeight="15" customHeight="1"/>
  <cols>
    <col min="1" max="1" width="2.6640625" style="79" customWidth="1"/>
    <col min="2" max="2" width="28.5546875" style="79" customWidth="1"/>
    <col min="3" max="15" width="11.44140625" style="79" customWidth="1"/>
    <col min="16" max="16384" width="19" style="79"/>
  </cols>
  <sheetData>
    <row r="1" spans="2:15" ht="37.5" customHeight="1">
      <c r="B1" s="178" t="s">
        <v>37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2:15" ht="15" customHeight="1">
      <c r="B2" s="80"/>
      <c r="C2" s="50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 t="s">
        <v>12</v>
      </c>
      <c r="O2" s="52" t="s">
        <v>13</v>
      </c>
    </row>
    <row r="3" spans="2:15" ht="15" customHeight="1">
      <c r="B3" s="81"/>
      <c r="C3" s="54" t="s">
        <v>14</v>
      </c>
      <c r="D3" s="54" t="s">
        <v>14</v>
      </c>
      <c r="E3" s="54" t="s">
        <v>14</v>
      </c>
      <c r="F3" s="54" t="s">
        <v>14</v>
      </c>
      <c r="G3" s="54" t="s">
        <v>14</v>
      </c>
      <c r="H3" s="54" t="s">
        <v>14</v>
      </c>
      <c r="I3" s="54" t="s">
        <v>14</v>
      </c>
      <c r="J3" s="54" t="s">
        <v>14</v>
      </c>
      <c r="K3" s="54" t="s">
        <v>14</v>
      </c>
      <c r="L3" s="54" t="s">
        <v>14</v>
      </c>
      <c r="M3" s="54" t="s">
        <v>14</v>
      </c>
      <c r="N3" s="54" t="s">
        <v>14</v>
      </c>
      <c r="O3" s="55" t="s">
        <v>14</v>
      </c>
    </row>
    <row r="4" spans="2:15" ht="15" customHeight="1">
      <c r="B4" s="56" t="s">
        <v>15</v>
      </c>
      <c r="C4" s="63">
        <f>'Base Assumptions-Harper'!C49</f>
        <v>4889.3999999999996</v>
      </c>
      <c r="D4" s="64">
        <f>'Base Assumptions-Harper'!D49</f>
        <v>6288</v>
      </c>
      <c r="E4" s="64">
        <f>'Base Assumptions-Harper'!E49</f>
        <v>14567.199999999999</v>
      </c>
      <c r="F4" s="64">
        <f>'Base Assumptions-Harper'!F49</f>
        <v>4899.3999999999996</v>
      </c>
      <c r="G4" s="64">
        <f>'Base Assumptions-Harper'!G49</f>
        <v>4820.7999999999993</v>
      </c>
      <c r="H4" s="64">
        <f>'Base Assumptions-Harper'!H49</f>
        <v>6631.2199999999993</v>
      </c>
      <c r="I4" s="64">
        <f>'Base Assumptions-Harper'!I49</f>
        <v>6476.6399999999994</v>
      </c>
      <c r="J4" s="64">
        <f>'Base Assumptions-Harper'!J49</f>
        <v>6322.06</v>
      </c>
      <c r="K4" s="64">
        <f>'Base Assumptions-Harper'!K49</f>
        <v>6167.4800000000005</v>
      </c>
      <c r="L4" s="64">
        <f>'Base Assumptions-Harper'!L49</f>
        <v>6012.9</v>
      </c>
      <c r="M4" s="64">
        <f>'Base Assumptions-Harper'!M49</f>
        <v>5858.32</v>
      </c>
      <c r="N4" s="65">
        <f>'Base Assumptions-Harper'!N49</f>
        <v>5703.74</v>
      </c>
      <c r="O4" s="66">
        <f t="shared" ref="O4:O22" si="0">SUM(C4:N4)</f>
        <v>78637.160000000018</v>
      </c>
    </row>
    <row r="5" spans="2:15" ht="15" customHeight="1">
      <c r="B5" s="56" t="s">
        <v>16</v>
      </c>
      <c r="C5" s="67">
        <f>C4*'Deflator %'!D20</f>
        <v>190.6866</v>
      </c>
      <c r="D5" s="68">
        <f>D4*'Deflator %'!E20</f>
        <v>37.728000000000002</v>
      </c>
      <c r="E5" s="68">
        <f>E4*'Deflator %'!F20</f>
        <v>728.36</v>
      </c>
      <c r="F5" s="68">
        <f>F4*'Deflator %'!G20</f>
        <v>244.97</v>
      </c>
      <c r="G5" s="68">
        <f>G4*'Deflator %'!H20</f>
        <v>241.03999999999996</v>
      </c>
      <c r="H5" s="68">
        <f>H4*'Deflator %'!I20</f>
        <v>331.56099999999998</v>
      </c>
      <c r="I5" s="68">
        <f>I4*'Deflator %'!J20</f>
        <v>323.83199999999999</v>
      </c>
      <c r="J5" s="68">
        <f>J4*'Deflator %'!K20</f>
        <v>316.10300000000007</v>
      </c>
      <c r="K5" s="68">
        <f>K4*'Deflator %'!L20</f>
        <v>308.37400000000002</v>
      </c>
      <c r="L5" s="68">
        <f>L4*'Deflator %'!M20</f>
        <v>300.64499999999998</v>
      </c>
      <c r="M5" s="68">
        <f>M4*'Deflator %'!N20</f>
        <v>292.916</v>
      </c>
      <c r="N5" s="69">
        <f>N4*'Deflator %'!O20</f>
        <v>285.18700000000001</v>
      </c>
      <c r="O5" s="70">
        <f t="shared" si="0"/>
        <v>3601.4025999999999</v>
      </c>
    </row>
    <row r="6" spans="2:15" ht="15" customHeight="1">
      <c r="B6" s="57" t="s">
        <v>17</v>
      </c>
      <c r="C6" s="71">
        <f>SUM(C4-C5)</f>
        <v>4698.7133999999996</v>
      </c>
      <c r="D6" s="72">
        <f t="shared" ref="D6:N6" si="1">SUM(D4-D5)</f>
        <v>6250.2719999999999</v>
      </c>
      <c r="E6" s="72">
        <f t="shared" si="1"/>
        <v>13838.839999999998</v>
      </c>
      <c r="F6" s="72">
        <f t="shared" si="1"/>
        <v>4654.4299999999994</v>
      </c>
      <c r="G6" s="72">
        <f t="shared" si="1"/>
        <v>4579.7599999999993</v>
      </c>
      <c r="H6" s="72">
        <f t="shared" si="1"/>
        <v>6299.6589999999997</v>
      </c>
      <c r="I6" s="72">
        <f t="shared" si="1"/>
        <v>6152.8079999999991</v>
      </c>
      <c r="J6" s="72">
        <f t="shared" si="1"/>
        <v>6005.9570000000003</v>
      </c>
      <c r="K6" s="72">
        <f t="shared" si="1"/>
        <v>5859.1060000000007</v>
      </c>
      <c r="L6" s="72">
        <f t="shared" si="1"/>
        <v>5712.2549999999992</v>
      </c>
      <c r="M6" s="72">
        <f t="shared" si="1"/>
        <v>5565.4039999999995</v>
      </c>
      <c r="N6" s="73">
        <f t="shared" si="1"/>
        <v>5418.5529999999999</v>
      </c>
      <c r="O6" s="74">
        <f t="shared" si="0"/>
        <v>75035.757399999988</v>
      </c>
    </row>
    <row r="7" spans="2:15" ht="15" customHeight="1">
      <c r="B7" s="56" t="s">
        <v>18</v>
      </c>
      <c r="C7" s="67">
        <f>C$4*'Deflator %'!D21</f>
        <v>83.119799999999998</v>
      </c>
      <c r="D7" s="68">
        <f>D$4*'Deflator %'!E21</f>
        <v>56.591999999999999</v>
      </c>
      <c r="E7" s="68">
        <f>E$4*'Deflator %'!F21</f>
        <v>728.36</v>
      </c>
      <c r="F7" s="68">
        <f>F$4*'Deflator %'!G21</f>
        <v>244.97</v>
      </c>
      <c r="G7" s="68">
        <f>G$4*'Deflator %'!H21</f>
        <v>241.03999999999996</v>
      </c>
      <c r="H7" s="68">
        <f>H$4*'Deflator %'!I21</f>
        <v>331.56099999999998</v>
      </c>
      <c r="I7" s="68">
        <f>I$4*'Deflator %'!J21</f>
        <v>323.83199999999999</v>
      </c>
      <c r="J7" s="68">
        <f>J$4*'Deflator %'!K21</f>
        <v>316.10300000000007</v>
      </c>
      <c r="K7" s="68">
        <f>K$4*'Deflator %'!L21</f>
        <v>308.37400000000002</v>
      </c>
      <c r="L7" s="68">
        <f>L$4*'Deflator %'!M21</f>
        <v>300.64499999999998</v>
      </c>
      <c r="M7" s="68">
        <f>M$4*'Deflator %'!N21</f>
        <v>292.916</v>
      </c>
      <c r="N7" s="69">
        <f>N$4*'Deflator %'!O21</f>
        <v>285.18700000000001</v>
      </c>
      <c r="O7" s="70">
        <f t="shared" si="0"/>
        <v>3512.6997999999999</v>
      </c>
    </row>
    <row r="8" spans="2:15" ht="15" customHeight="1">
      <c r="B8" s="56" t="s">
        <v>19</v>
      </c>
      <c r="C8" s="67">
        <f>C$4*'Deflator %'!D22</f>
        <v>161.3502</v>
      </c>
      <c r="D8" s="68">
        <f>D$4*'Deflator %'!E22</f>
        <v>289.24799999999999</v>
      </c>
      <c r="E8" s="68">
        <f>E$4*'Deflator %'!F22</f>
        <v>728.36</v>
      </c>
      <c r="F8" s="68">
        <f>F$4*'Deflator %'!G22</f>
        <v>244.97</v>
      </c>
      <c r="G8" s="68">
        <f>G$4*'Deflator %'!H22</f>
        <v>241.03999999999996</v>
      </c>
      <c r="H8" s="68">
        <f>H$4*'Deflator %'!I22</f>
        <v>331.56099999999998</v>
      </c>
      <c r="I8" s="68">
        <f>I$4*'Deflator %'!J22</f>
        <v>323.83199999999999</v>
      </c>
      <c r="J8" s="68">
        <f>J$4*'Deflator %'!K22</f>
        <v>316.10300000000007</v>
      </c>
      <c r="K8" s="68">
        <f>K$4*'Deflator %'!L22</f>
        <v>308.37400000000002</v>
      </c>
      <c r="L8" s="68">
        <f>L$4*'Deflator %'!M22</f>
        <v>300.64499999999998</v>
      </c>
      <c r="M8" s="68">
        <f>M$4*'Deflator %'!N22</f>
        <v>292.916</v>
      </c>
      <c r="N8" s="69">
        <f>N$4*'Deflator %'!O22</f>
        <v>285.18700000000001</v>
      </c>
      <c r="O8" s="70">
        <f t="shared" si="0"/>
        <v>3823.5862000000002</v>
      </c>
    </row>
    <row r="9" spans="2:15" ht="15" customHeight="1">
      <c r="B9" s="56" t="s">
        <v>20</v>
      </c>
      <c r="C9" s="67">
        <f>C$4*'Deflator %'!D23</f>
        <v>190.6866</v>
      </c>
      <c r="D9" s="68">
        <f>D$4*'Deflator %'!E23</f>
        <v>257.80799999999999</v>
      </c>
      <c r="E9" s="68">
        <f>E$4*'Deflator %'!F23</f>
        <v>728.36</v>
      </c>
      <c r="F9" s="68">
        <f>F$4*'Deflator %'!G23</f>
        <v>244.97</v>
      </c>
      <c r="G9" s="68">
        <f>G$4*'Deflator %'!H23</f>
        <v>241.03999999999996</v>
      </c>
      <c r="H9" s="68">
        <f>H$4*'Deflator %'!I23</f>
        <v>331.56099999999998</v>
      </c>
      <c r="I9" s="68">
        <f>I$4*'Deflator %'!J23</f>
        <v>323.83199999999999</v>
      </c>
      <c r="J9" s="68">
        <f>J$4*'Deflator %'!K23</f>
        <v>316.10300000000007</v>
      </c>
      <c r="K9" s="68">
        <f>K$4*'Deflator %'!L23</f>
        <v>308.37400000000002</v>
      </c>
      <c r="L9" s="68">
        <f>L$4*'Deflator %'!M23</f>
        <v>300.64499999999998</v>
      </c>
      <c r="M9" s="68">
        <f>M$4*'Deflator %'!N23</f>
        <v>292.916</v>
      </c>
      <c r="N9" s="69">
        <f>N$4*'Deflator %'!O23</f>
        <v>285.18700000000001</v>
      </c>
      <c r="O9" s="70">
        <f t="shared" si="0"/>
        <v>3821.4825999999998</v>
      </c>
    </row>
    <row r="10" spans="2:15" ht="15" customHeight="1">
      <c r="B10" s="57" t="s">
        <v>21</v>
      </c>
      <c r="C10" s="71">
        <f>SUM(C7:C9)</f>
        <v>435.15660000000003</v>
      </c>
      <c r="D10" s="72">
        <f t="shared" ref="D10:N10" si="2">SUM(D7:D9)</f>
        <v>603.64799999999991</v>
      </c>
      <c r="E10" s="72">
        <f t="shared" si="2"/>
        <v>2185.08</v>
      </c>
      <c r="F10" s="72">
        <f t="shared" si="2"/>
        <v>734.91</v>
      </c>
      <c r="G10" s="72">
        <f t="shared" si="2"/>
        <v>723.11999999999989</v>
      </c>
      <c r="H10" s="72">
        <f t="shared" si="2"/>
        <v>994.68299999999999</v>
      </c>
      <c r="I10" s="72">
        <f t="shared" si="2"/>
        <v>971.49599999999998</v>
      </c>
      <c r="J10" s="72">
        <f t="shared" si="2"/>
        <v>948.3090000000002</v>
      </c>
      <c r="K10" s="72">
        <f t="shared" si="2"/>
        <v>925.12200000000007</v>
      </c>
      <c r="L10" s="72">
        <f t="shared" si="2"/>
        <v>901.93499999999995</v>
      </c>
      <c r="M10" s="72">
        <f t="shared" si="2"/>
        <v>878.74800000000005</v>
      </c>
      <c r="N10" s="73">
        <f t="shared" si="2"/>
        <v>855.56100000000004</v>
      </c>
      <c r="O10" s="74">
        <f t="shared" si="0"/>
        <v>11157.768599999999</v>
      </c>
    </row>
    <row r="11" spans="2:15" ht="15" customHeight="1">
      <c r="B11" s="56" t="s">
        <v>22</v>
      </c>
      <c r="C11" s="67">
        <f>'Trade Spend-Harper'!C3</f>
        <v>120</v>
      </c>
      <c r="D11" s="68">
        <f>'Trade Spend-Harper'!D3</f>
        <v>120</v>
      </c>
      <c r="E11" s="68">
        <f>'Trade Spend-Harper'!E3</f>
        <v>150</v>
      </c>
      <c r="F11" s="68">
        <f>'Trade Spend-Harper'!F3</f>
        <v>150</v>
      </c>
      <c r="G11" s="68">
        <f>'Trade Spend-Harper'!G3</f>
        <v>150</v>
      </c>
      <c r="H11" s="68">
        <f>'Trade Spend-Harper'!H3</f>
        <v>150</v>
      </c>
      <c r="I11" s="68">
        <f>'Trade Spend-Harper'!I3</f>
        <v>150</v>
      </c>
      <c r="J11" s="68">
        <f>'Trade Spend-Harper'!J3</f>
        <v>150</v>
      </c>
      <c r="K11" s="68">
        <f>'Trade Spend-Harper'!K3</f>
        <v>150</v>
      </c>
      <c r="L11" s="68">
        <f>'Trade Spend-Harper'!L3</f>
        <v>150</v>
      </c>
      <c r="M11" s="68">
        <f>'Trade Spend-Harper'!M3</f>
        <v>150</v>
      </c>
      <c r="N11" s="69">
        <f>'Trade Spend-Harper'!N3</f>
        <v>150</v>
      </c>
      <c r="O11" s="70">
        <f t="shared" si="0"/>
        <v>1740</v>
      </c>
    </row>
    <row r="12" spans="2:15" ht="15" customHeight="1">
      <c r="B12" s="56" t="s">
        <v>23</v>
      </c>
      <c r="C12" s="67">
        <f>'Trade Spend-Harper'!C4</f>
        <v>120</v>
      </c>
      <c r="D12" s="68">
        <f>'Trade Spend-Harper'!D4</f>
        <v>120</v>
      </c>
      <c r="E12" s="68">
        <f>'Trade Spend-Harper'!E4</f>
        <v>150</v>
      </c>
      <c r="F12" s="68">
        <f>'Trade Spend-Harper'!F4</f>
        <v>150</v>
      </c>
      <c r="G12" s="68">
        <f>'Trade Spend-Harper'!G4</f>
        <v>150</v>
      </c>
      <c r="H12" s="68">
        <f>'Trade Spend-Harper'!H4</f>
        <v>150</v>
      </c>
      <c r="I12" s="68">
        <f>'Trade Spend-Harper'!I4</f>
        <v>150</v>
      </c>
      <c r="J12" s="68">
        <f>'Trade Spend-Harper'!J4</f>
        <v>150</v>
      </c>
      <c r="K12" s="68">
        <f>'Trade Spend-Harper'!K4</f>
        <v>150</v>
      </c>
      <c r="L12" s="68">
        <f>'Trade Spend-Harper'!L4</f>
        <v>150</v>
      </c>
      <c r="M12" s="68">
        <f>'Trade Spend-Harper'!M4</f>
        <v>150</v>
      </c>
      <c r="N12" s="69">
        <f>'Trade Spend-Harper'!N4</f>
        <v>150</v>
      </c>
      <c r="O12" s="70">
        <f t="shared" si="0"/>
        <v>1740</v>
      </c>
    </row>
    <row r="13" spans="2:15" ht="15" customHeight="1">
      <c r="B13" s="56" t="s">
        <v>24</v>
      </c>
      <c r="C13" s="67">
        <f>'Trade Spend-Harper'!C5</f>
        <v>120</v>
      </c>
      <c r="D13" s="68">
        <f>'Trade Spend-Harper'!D5</f>
        <v>120</v>
      </c>
      <c r="E13" s="68">
        <f>'Trade Spend-Harper'!E5</f>
        <v>150</v>
      </c>
      <c r="F13" s="68">
        <f>'Trade Spend-Harper'!F5</f>
        <v>150</v>
      </c>
      <c r="G13" s="68">
        <f>'Trade Spend-Harper'!G5</f>
        <v>150</v>
      </c>
      <c r="H13" s="68">
        <f>'Trade Spend-Harper'!H5</f>
        <v>150</v>
      </c>
      <c r="I13" s="68">
        <f>'Trade Spend-Harper'!I5</f>
        <v>150</v>
      </c>
      <c r="J13" s="68">
        <f>'Trade Spend-Harper'!J5</f>
        <v>150</v>
      </c>
      <c r="K13" s="68">
        <f>'Trade Spend-Harper'!K5</f>
        <v>150</v>
      </c>
      <c r="L13" s="68">
        <f>'Trade Spend-Harper'!L5</f>
        <v>150</v>
      </c>
      <c r="M13" s="68">
        <f>'Trade Spend-Harper'!M5</f>
        <v>150</v>
      </c>
      <c r="N13" s="69">
        <f>'Trade Spend-Harper'!N5</f>
        <v>150</v>
      </c>
      <c r="O13" s="70">
        <f t="shared" si="0"/>
        <v>1740</v>
      </c>
    </row>
    <row r="14" spans="2:15" ht="15" customHeight="1">
      <c r="B14" s="56" t="s">
        <v>25</v>
      </c>
      <c r="C14" s="67">
        <f>'Trade Spend-Harper'!C6</f>
        <v>120</v>
      </c>
      <c r="D14" s="68">
        <f>'Trade Spend-Harper'!D6</f>
        <v>120</v>
      </c>
      <c r="E14" s="68">
        <f>'Trade Spend-Harper'!E6</f>
        <v>150</v>
      </c>
      <c r="F14" s="68">
        <f>'Trade Spend-Harper'!F6</f>
        <v>150</v>
      </c>
      <c r="G14" s="68">
        <f>'Trade Spend-Harper'!G6</f>
        <v>150</v>
      </c>
      <c r="H14" s="68">
        <f>'Trade Spend-Harper'!H6</f>
        <v>150</v>
      </c>
      <c r="I14" s="68">
        <f>'Trade Spend-Harper'!I6</f>
        <v>150</v>
      </c>
      <c r="J14" s="68">
        <f>'Trade Spend-Harper'!J6</f>
        <v>150</v>
      </c>
      <c r="K14" s="68">
        <f>'Trade Spend-Harper'!K6</f>
        <v>150</v>
      </c>
      <c r="L14" s="68">
        <f>'Trade Spend-Harper'!L6</f>
        <v>150</v>
      </c>
      <c r="M14" s="68">
        <f>'Trade Spend-Harper'!M6</f>
        <v>150</v>
      </c>
      <c r="N14" s="69">
        <f>'Trade Spend-Harper'!N6</f>
        <v>150</v>
      </c>
      <c r="O14" s="70">
        <f t="shared" si="0"/>
        <v>1740</v>
      </c>
    </row>
    <row r="15" spans="2:15" ht="15" customHeight="1">
      <c r="B15" s="57" t="s">
        <v>26</v>
      </c>
      <c r="C15" s="71">
        <f>SUM(C11:C14)</f>
        <v>480</v>
      </c>
      <c r="D15" s="72">
        <f t="shared" ref="D15:N15" si="3">SUM(D11:D14)</f>
        <v>480</v>
      </c>
      <c r="E15" s="72">
        <f t="shared" si="3"/>
        <v>600</v>
      </c>
      <c r="F15" s="72">
        <f t="shared" si="3"/>
        <v>600</v>
      </c>
      <c r="G15" s="72">
        <f t="shared" si="3"/>
        <v>600</v>
      </c>
      <c r="H15" s="72">
        <f t="shared" si="3"/>
        <v>600</v>
      </c>
      <c r="I15" s="72">
        <f t="shared" si="3"/>
        <v>600</v>
      </c>
      <c r="J15" s="72">
        <f t="shared" si="3"/>
        <v>600</v>
      </c>
      <c r="K15" s="72">
        <f t="shared" si="3"/>
        <v>600</v>
      </c>
      <c r="L15" s="72">
        <f t="shared" si="3"/>
        <v>600</v>
      </c>
      <c r="M15" s="72">
        <f t="shared" si="3"/>
        <v>600</v>
      </c>
      <c r="N15" s="73">
        <f t="shared" si="3"/>
        <v>600</v>
      </c>
      <c r="O15" s="74">
        <f t="shared" si="0"/>
        <v>6960</v>
      </c>
    </row>
    <row r="16" spans="2:15" ht="15" customHeight="1">
      <c r="B16" s="56" t="s">
        <v>27</v>
      </c>
      <c r="C16" s="67">
        <f>'Base Assumptions-Harper'!C39</f>
        <v>841.5</v>
      </c>
      <c r="D16" s="68">
        <f>'Base Assumptions-Harper'!D39</f>
        <v>1080</v>
      </c>
      <c r="E16" s="68">
        <f>'Base Assumptions-Harper'!E39</f>
        <v>2502</v>
      </c>
      <c r="F16" s="68">
        <f>'Base Assumptions-Harper'!F39</f>
        <v>841.5</v>
      </c>
      <c r="G16" s="68">
        <f>'Base Assumptions-Harper'!G39</f>
        <v>828</v>
      </c>
      <c r="H16" s="68">
        <f>'Base Assumptions-Harper'!H39</f>
        <v>1138.9499999999998</v>
      </c>
      <c r="I16" s="68">
        <f>'Base Assumptions-Harper'!I39</f>
        <v>1112.4000000000001</v>
      </c>
      <c r="J16" s="68">
        <f>'Base Assumptions-Harper'!J39</f>
        <v>1085.8499999999999</v>
      </c>
      <c r="K16" s="68">
        <f>'Base Assumptions-Harper'!K39</f>
        <v>1059.3000000000002</v>
      </c>
      <c r="L16" s="68">
        <f>'Base Assumptions-Harper'!L39</f>
        <v>1032.75</v>
      </c>
      <c r="M16" s="68">
        <f>'Base Assumptions-Harper'!M39</f>
        <v>1006.1999999999999</v>
      </c>
      <c r="N16" s="69">
        <f>'Base Assumptions-Harper'!N39</f>
        <v>979.65000000000009</v>
      </c>
      <c r="O16" s="70">
        <f t="shared" si="0"/>
        <v>13508.1</v>
      </c>
    </row>
    <row r="17" spans="2:15" ht="15" customHeight="1">
      <c r="B17" s="56" t="s">
        <v>28</v>
      </c>
      <c r="C17" s="67">
        <f>C$4*'Deflator %'!D24</f>
        <v>17.413381431340209</v>
      </c>
      <c r="D17" s="68">
        <f>D$4*'Deflator %'!E24</f>
        <v>476.63696779757174</v>
      </c>
      <c r="E17" s="68">
        <f>E$4*'Deflator %'!F24</f>
        <v>728.36</v>
      </c>
      <c r="F17" s="68">
        <f>F$4*'Deflator %'!G24</f>
        <v>244.97</v>
      </c>
      <c r="G17" s="68">
        <f>G$4*'Deflator %'!H24</f>
        <v>241.03999999999996</v>
      </c>
      <c r="H17" s="68">
        <f>H$4*'Deflator %'!I24</f>
        <v>331.56099999999998</v>
      </c>
      <c r="I17" s="68">
        <f>I$4*'Deflator %'!J24</f>
        <v>323.83199999999999</v>
      </c>
      <c r="J17" s="68">
        <f>J$4*'Deflator %'!K24</f>
        <v>316.10300000000007</v>
      </c>
      <c r="K17" s="68">
        <f>K$4*'Deflator %'!L24</f>
        <v>308.37400000000002</v>
      </c>
      <c r="L17" s="68">
        <f>L$4*'Deflator %'!M24</f>
        <v>300.64499999999998</v>
      </c>
      <c r="M17" s="68">
        <f>M$4*'Deflator %'!N24</f>
        <v>292.916</v>
      </c>
      <c r="N17" s="69">
        <f>N$4*'Deflator %'!O24</f>
        <v>285.18700000000001</v>
      </c>
      <c r="O17" s="70">
        <f t="shared" si="0"/>
        <v>3867.0383492289116</v>
      </c>
    </row>
    <row r="18" spans="2:15" ht="15" customHeight="1">
      <c r="B18" s="56" t="s">
        <v>29</v>
      </c>
      <c r="C18" s="67">
        <f>C$4*'Deflator %'!D25</f>
        <v>210.24419999999998</v>
      </c>
      <c r="D18" s="68">
        <f>D$4*'Deflator %'!E25</f>
        <v>270.38399999999996</v>
      </c>
      <c r="E18" s="68">
        <f>E$4*'Deflator %'!F25</f>
        <v>728.36</v>
      </c>
      <c r="F18" s="68">
        <f>F$4*'Deflator %'!G25</f>
        <v>244.97</v>
      </c>
      <c r="G18" s="68">
        <f>G$4*'Deflator %'!H25</f>
        <v>241.03999999999996</v>
      </c>
      <c r="H18" s="68">
        <f>H$4*'Deflator %'!I25</f>
        <v>331.56099999999998</v>
      </c>
      <c r="I18" s="68">
        <f>I$4*'Deflator %'!J25</f>
        <v>323.83199999999999</v>
      </c>
      <c r="J18" s="68">
        <f>J$4*'Deflator %'!K25</f>
        <v>316.10300000000007</v>
      </c>
      <c r="K18" s="68">
        <f>K$4*'Deflator %'!L25</f>
        <v>308.37400000000002</v>
      </c>
      <c r="L18" s="68">
        <f>L$4*'Deflator %'!M25</f>
        <v>300.64499999999998</v>
      </c>
      <c r="M18" s="68">
        <f>M$4*'Deflator %'!N25</f>
        <v>292.916</v>
      </c>
      <c r="N18" s="69">
        <f>N$4*'Deflator %'!O25</f>
        <v>285.18700000000001</v>
      </c>
      <c r="O18" s="70">
        <f t="shared" si="0"/>
        <v>3853.6161999999999</v>
      </c>
    </row>
    <row r="19" spans="2:15" ht="15" customHeight="1">
      <c r="B19" s="56" t="s">
        <v>30</v>
      </c>
      <c r="C19" s="67">
        <f>C$4*'Deflator %'!D26</f>
        <v>117.34559999999999</v>
      </c>
      <c r="D19" s="68">
        <f>D$4*'Deflator %'!E26</f>
        <v>150.91200000000001</v>
      </c>
      <c r="E19" s="68">
        <f>E$4*'Deflator %'!F26</f>
        <v>728.36</v>
      </c>
      <c r="F19" s="68">
        <f>F$4*'Deflator %'!G26</f>
        <v>244.97</v>
      </c>
      <c r="G19" s="68">
        <f>G$4*'Deflator %'!H26</f>
        <v>241.03999999999996</v>
      </c>
      <c r="H19" s="68">
        <f>H$4*'Deflator %'!I26</f>
        <v>331.56099999999998</v>
      </c>
      <c r="I19" s="68">
        <f>I$4*'Deflator %'!J26</f>
        <v>323.83199999999999</v>
      </c>
      <c r="J19" s="68">
        <f>J$4*'Deflator %'!K26</f>
        <v>316.10300000000007</v>
      </c>
      <c r="K19" s="68">
        <f>K$4*'Deflator %'!L26</f>
        <v>308.37400000000002</v>
      </c>
      <c r="L19" s="68">
        <f>L$4*'Deflator %'!M26</f>
        <v>300.64499999999998</v>
      </c>
      <c r="M19" s="68">
        <f>M$4*'Deflator %'!N26</f>
        <v>292.916</v>
      </c>
      <c r="N19" s="69">
        <f>N$4*'Deflator %'!O26</f>
        <v>285.18700000000001</v>
      </c>
      <c r="O19" s="70">
        <f t="shared" si="0"/>
        <v>3641.2455999999997</v>
      </c>
    </row>
    <row r="20" spans="2:15" ht="15" customHeight="1">
      <c r="B20" s="56" t="s">
        <v>31</v>
      </c>
      <c r="C20" s="67">
        <f>C$4*'Deflator %'!D27</f>
        <v>296.02748433278333</v>
      </c>
      <c r="D20" s="68">
        <f>D$4*'Deflator %'!E27</f>
        <v>643.45990652672469</v>
      </c>
      <c r="E20" s="68">
        <f>E$4*'Deflator %'!F27</f>
        <v>728.36</v>
      </c>
      <c r="F20" s="68">
        <f>F$4*'Deflator %'!G27</f>
        <v>244.97</v>
      </c>
      <c r="G20" s="68">
        <f>G$4*'Deflator %'!H27</f>
        <v>241.03999999999996</v>
      </c>
      <c r="H20" s="68">
        <f>H$4*'Deflator %'!I27</f>
        <v>331.56099999999998</v>
      </c>
      <c r="I20" s="68">
        <f>I$4*'Deflator %'!J27</f>
        <v>323.83199999999999</v>
      </c>
      <c r="J20" s="68">
        <f>J$4*'Deflator %'!K27</f>
        <v>316.10300000000007</v>
      </c>
      <c r="K20" s="68">
        <f>K$4*'Deflator %'!L27</f>
        <v>308.37400000000002</v>
      </c>
      <c r="L20" s="68">
        <f>L$4*'Deflator %'!M27</f>
        <v>300.64499999999998</v>
      </c>
      <c r="M20" s="68">
        <f>M$4*'Deflator %'!N27</f>
        <v>292.916</v>
      </c>
      <c r="N20" s="69">
        <f>N$4*'Deflator %'!O27</f>
        <v>285.18700000000001</v>
      </c>
      <c r="O20" s="70">
        <f t="shared" si="0"/>
        <v>4312.4753908595085</v>
      </c>
    </row>
    <row r="21" spans="2:15" ht="15" customHeight="1">
      <c r="B21" s="57" t="s">
        <v>32</v>
      </c>
      <c r="C21" s="71">
        <f>SUM(C16:C20)</f>
        <v>1482.5306657641236</v>
      </c>
      <c r="D21" s="72">
        <f t="shared" ref="D21:N21" si="4">SUM(D16:D20)</f>
        <v>2621.3928743242964</v>
      </c>
      <c r="E21" s="72">
        <f t="shared" si="4"/>
        <v>5415.44</v>
      </c>
      <c r="F21" s="72">
        <f t="shared" si="4"/>
        <v>1821.38</v>
      </c>
      <c r="G21" s="72">
        <f t="shared" si="4"/>
        <v>1792.1599999999999</v>
      </c>
      <c r="H21" s="72">
        <f t="shared" si="4"/>
        <v>2465.194</v>
      </c>
      <c r="I21" s="72">
        <f t="shared" si="4"/>
        <v>2407.7279999999996</v>
      </c>
      <c r="J21" s="72">
        <f t="shared" si="4"/>
        <v>2350.2620000000002</v>
      </c>
      <c r="K21" s="72">
        <f t="shared" si="4"/>
        <v>2292.7960000000003</v>
      </c>
      <c r="L21" s="72">
        <f t="shared" si="4"/>
        <v>2235.33</v>
      </c>
      <c r="M21" s="72">
        <f t="shared" si="4"/>
        <v>2177.864</v>
      </c>
      <c r="N21" s="73">
        <f t="shared" si="4"/>
        <v>2120.3979999999997</v>
      </c>
      <c r="O21" s="74">
        <f t="shared" si="0"/>
        <v>29182.475540088424</v>
      </c>
    </row>
    <row r="22" spans="2:15" s="82" customFormat="1" ht="15" customHeight="1">
      <c r="B22" s="59" t="s">
        <v>33</v>
      </c>
      <c r="C22" s="71">
        <f t="shared" ref="C22:N22" si="5">C6-C10-C15-C21</f>
        <v>2301.0261342358758</v>
      </c>
      <c r="D22" s="72">
        <f t="shared" si="5"/>
        <v>2545.2311256757034</v>
      </c>
      <c r="E22" s="72">
        <f t="shared" si="5"/>
        <v>5638.3199999999988</v>
      </c>
      <c r="F22" s="72">
        <f t="shared" si="5"/>
        <v>1498.1399999999994</v>
      </c>
      <c r="G22" s="72">
        <f t="shared" si="5"/>
        <v>1464.4799999999996</v>
      </c>
      <c r="H22" s="72">
        <f t="shared" si="5"/>
        <v>2239.7819999999997</v>
      </c>
      <c r="I22" s="72">
        <f t="shared" si="5"/>
        <v>2173.5839999999994</v>
      </c>
      <c r="J22" s="72">
        <f t="shared" si="5"/>
        <v>2107.386</v>
      </c>
      <c r="K22" s="72">
        <f t="shared" si="5"/>
        <v>2041.1880000000001</v>
      </c>
      <c r="L22" s="72">
        <f t="shared" si="5"/>
        <v>1974.9899999999998</v>
      </c>
      <c r="M22" s="72">
        <f t="shared" si="5"/>
        <v>1908.791999999999</v>
      </c>
      <c r="N22" s="73">
        <f t="shared" si="5"/>
        <v>1842.5940000000005</v>
      </c>
      <c r="O22" s="74">
        <f t="shared" si="0"/>
        <v>27735.513259911568</v>
      </c>
    </row>
    <row r="23" spans="2:15" ht="15" customHeight="1">
      <c r="B23" s="60" t="s">
        <v>34</v>
      </c>
      <c r="C23" s="75">
        <f t="shared" ref="C23:O23" si="6">C22/C6</f>
        <v>0.48971408518678239</v>
      </c>
      <c r="D23" s="76">
        <f t="shared" si="6"/>
        <v>0.40721925792600761</v>
      </c>
      <c r="E23" s="76">
        <f t="shared" si="6"/>
        <v>0.40742721210737315</v>
      </c>
      <c r="F23" s="76">
        <f t="shared" si="6"/>
        <v>0.32187399960897461</v>
      </c>
      <c r="G23" s="76">
        <f t="shared" si="6"/>
        <v>0.3197722151379111</v>
      </c>
      <c r="H23" s="76">
        <f t="shared" si="6"/>
        <v>0.35554019669953563</v>
      </c>
      <c r="I23" s="76">
        <f t="shared" si="6"/>
        <v>0.35326699614224916</v>
      </c>
      <c r="J23" s="76">
        <f t="shared" si="6"/>
        <v>0.35088263202683601</v>
      </c>
      <c r="K23" s="76">
        <f t="shared" si="6"/>
        <v>0.34837874583596878</v>
      </c>
      <c r="L23" s="76">
        <f t="shared" si="6"/>
        <v>0.345746119527227</v>
      </c>
      <c r="M23" s="76">
        <f t="shared" si="6"/>
        <v>0.34297456213421329</v>
      </c>
      <c r="N23" s="77">
        <f t="shared" si="6"/>
        <v>0.340052777927982</v>
      </c>
      <c r="O23" s="78">
        <f t="shared" si="6"/>
        <v>0.36963061640144879</v>
      </c>
    </row>
    <row r="41" spans="9:10" ht="15" customHeight="1">
      <c r="I41" s="83"/>
      <c r="J41" s="84"/>
    </row>
    <row r="42" spans="9:10" ht="15" customHeight="1">
      <c r="I42" s="83"/>
      <c r="J42" s="84"/>
    </row>
    <row r="43" spans="9:10" ht="15" customHeight="1">
      <c r="I43" s="83"/>
      <c r="J43" s="84"/>
    </row>
    <row r="44" spans="9:10" ht="15" customHeight="1">
      <c r="I44" s="83"/>
      <c r="J44" s="84"/>
    </row>
    <row r="45" spans="9:10" ht="15" customHeight="1">
      <c r="I45" s="83"/>
      <c r="J45" s="84"/>
    </row>
    <row r="46" spans="9:10" ht="15" customHeight="1">
      <c r="I46" s="83"/>
      <c r="J46" s="84"/>
    </row>
    <row r="47" spans="9:10" ht="15" customHeight="1">
      <c r="I47" s="83"/>
      <c r="J47" s="84"/>
    </row>
  </sheetData>
  <mergeCells count="1">
    <mergeCell ref="B1:O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47"/>
  <sheetViews>
    <sheetView showGridLines="0" zoomScaleNormal="100" workbookViewId="0">
      <selection activeCell="D19" sqref="D19"/>
    </sheetView>
  </sheetViews>
  <sheetFormatPr defaultColWidth="19" defaultRowHeight="15" customHeight="1"/>
  <cols>
    <col min="1" max="1" width="2.6640625" style="6" customWidth="1"/>
    <col min="2" max="2" width="28.5546875" style="6" customWidth="1"/>
    <col min="3" max="15" width="11.44140625" style="6" customWidth="1"/>
    <col min="16" max="16384" width="19" style="6"/>
  </cols>
  <sheetData>
    <row r="1" spans="2:15" s="2" customFormat="1" ht="37.5" customHeight="1">
      <c r="B1" s="178" t="s">
        <v>38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2:15" ht="15" customHeight="1">
      <c r="B2" s="80"/>
      <c r="C2" s="50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 t="s">
        <v>12</v>
      </c>
      <c r="O2" s="52" t="s">
        <v>13</v>
      </c>
    </row>
    <row r="3" spans="2:15" ht="15" customHeight="1">
      <c r="B3" s="81"/>
      <c r="C3" s="54" t="s">
        <v>14</v>
      </c>
      <c r="D3" s="54" t="s">
        <v>14</v>
      </c>
      <c r="E3" s="54" t="s">
        <v>14</v>
      </c>
      <c r="F3" s="54" t="s">
        <v>14</v>
      </c>
      <c r="G3" s="54" t="s">
        <v>14</v>
      </c>
      <c r="H3" s="54" t="s">
        <v>14</v>
      </c>
      <c r="I3" s="54" t="s">
        <v>14</v>
      </c>
      <c r="J3" s="54" t="s">
        <v>14</v>
      </c>
      <c r="K3" s="54" t="s">
        <v>14</v>
      </c>
      <c r="L3" s="54" t="s">
        <v>14</v>
      </c>
      <c r="M3" s="54" t="s">
        <v>14</v>
      </c>
      <c r="N3" s="54" t="s">
        <v>14</v>
      </c>
      <c r="O3" s="55" t="s">
        <v>14</v>
      </c>
    </row>
    <row r="4" spans="2:15" ht="15" customHeight="1">
      <c r="B4" s="56" t="s">
        <v>15</v>
      </c>
      <c r="C4" s="63">
        <f>'Base Assumptions-Sander'!C69</f>
        <v>4042.9</v>
      </c>
      <c r="D4" s="64">
        <f>'Base Assumptions-Sander'!D69</f>
        <v>5711.5999999999995</v>
      </c>
      <c r="E4" s="64">
        <f>'Base Assumptions-Sander'!E69</f>
        <v>12117.5</v>
      </c>
      <c r="F4" s="64">
        <f>'Base Assumptions-Sander'!F69</f>
        <v>4047.9</v>
      </c>
      <c r="G4" s="64">
        <f>'Base Assumptions-Sander'!G69</f>
        <v>4008.6</v>
      </c>
      <c r="H4" s="64">
        <f>'Base Assumptions-Sander'!H69</f>
        <v>3429.58</v>
      </c>
      <c r="I4" s="64">
        <f>'Base Assumptions-Sander'!I69</f>
        <v>5423.4</v>
      </c>
      <c r="J4" s="64">
        <f>'Base Assumptions-Sander'!J69</f>
        <v>12117.5</v>
      </c>
      <c r="K4" s="64">
        <f>'Base Assumptions-Sander'!K69</f>
        <v>8855.5999999999985</v>
      </c>
      <c r="L4" s="64">
        <f>'Base Assumptions-Sander'!L69</f>
        <v>6432.0999999999995</v>
      </c>
      <c r="M4" s="64">
        <f>'Base Assumptions-Sander'!M69</f>
        <v>5619.9000000000005</v>
      </c>
      <c r="N4" s="65">
        <f>'Base Assumptions-Sander'!N69</f>
        <v>4008.6</v>
      </c>
      <c r="O4" s="66">
        <f t="shared" ref="O4:O22" si="0">SUM(C4:N4)</f>
        <v>75815.180000000008</v>
      </c>
    </row>
    <row r="5" spans="2:15" ht="15" customHeight="1">
      <c r="B5" s="56" t="s">
        <v>16</v>
      </c>
      <c r="C5" s="67">
        <f>C4*'Deflator %'!D28</f>
        <v>157.67310000000001</v>
      </c>
      <c r="D5" s="68">
        <f>D4*'Deflator %'!E28</f>
        <v>34.269599999999997</v>
      </c>
      <c r="E5" s="68">
        <f>E4*'Deflator %'!F28</f>
        <v>605.875</v>
      </c>
      <c r="F5" s="68">
        <f>F4*'Deflator %'!G28</f>
        <v>202.39500000000001</v>
      </c>
      <c r="G5" s="68">
        <f>G4*'Deflator %'!H28</f>
        <v>200.43</v>
      </c>
      <c r="H5" s="68">
        <f>H4*'Deflator %'!I28</f>
        <v>171.47900000000001</v>
      </c>
      <c r="I5" s="68">
        <f>I4*'Deflator %'!J28</f>
        <v>271.17</v>
      </c>
      <c r="J5" s="68">
        <f>J4*'Deflator %'!K28</f>
        <v>605.875</v>
      </c>
      <c r="K5" s="68">
        <f>K4*'Deflator %'!L28</f>
        <v>442.78</v>
      </c>
      <c r="L5" s="68">
        <f>L4*'Deflator %'!M28</f>
        <v>321.60500000000002</v>
      </c>
      <c r="M5" s="68">
        <f>M4*'Deflator %'!N28</f>
        <v>280.99500000000006</v>
      </c>
      <c r="N5" s="69">
        <f>N4*'Deflator %'!O28</f>
        <v>200.43</v>
      </c>
      <c r="O5" s="70">
        <f t="shared" si="0"/>
        <v>3494.9767000000002</v>
      </c>
    </row>
    <row r="6" spans="2:15" s="58" customFormat="1" ht="15" customHeight="1">
      <c r="B6" s="57" t="s">
        <v>17</v>
      </c>
      <c r="C6" s="71">
        <f>SUM(C4-C5)</f>
        <v>3885.2269000000001</v>
      </c>
      <c r="D6" s="72">
        <f t="shared" ref="D6:N6" si="1">SUM(D4-D5)</f>
        <v>5677.3303999999998</v>
      </c>
      <c r="E6" s="72">
        <f t="shared" si="1"/>
        <v>11511.625</v>
      </c>
      <c r="F6" s="72">
        <f t="shared" si="1"/>
        <v>3845.5050000000001</v>
      </c>
      <c r="G6" s="72">
        <f t="shared" si="1"/>
        <v>3808.17</v>
      </c>
      <c r="H6" s="72">
        <f t="shared" si="1"/>
        <v>3258.1010000000001</v>
      </c>
      <c r="I6" s="72">
        <f t="shared" si="1"/>
        <v>5152.2299999999996</v>
      </c>
      <c r="J6" s="72">
        <f t="shared" si="1"/>
        <v>11511.625</v>
      </c>
      <c r="K6" s="72">
        <f t="shared" si="1"/>
        <v>8412.8199999999979</v>
      </c>
      <c r="L6" s="72">
        <f t="shared" si="1"/>
        <v>6110.494999999999</v>
      </c>
      <c r="M6" s="72">
        <f t="shared" si="1"/>
        <v>5338.9050000000007</v>
      </c>
      <c r="N6" s="73">
        <f t="shared" si="1"/>
        <v>3808.17</v>
      </c>
      <c r="O6" s="74">
        <f t="shared" si="0"/>
        <v>72320.203299999994</v>
      </c>
    </row>
    <row r="7" spans="2:15" ht="15" customHeight="1">
      <c r="B7" s="56" t="s">
        <v>18</v>
      </c>
      <c r="C7" s="67">
        <f>C$4*'Deflator %'!D29</f>
        <v>68.729300000000009</v>
      </c>
      <c r="D7" s="68">
        <f>D$4*'Deflator %'!E29</f>
        <v>51.404399999999988</v>
      </c>
      <c r="E7" s="68">
        <f>E$4*'Deflator %'!F29</f>
        <v>605.875</v>
      </c>
      <c r="F7" s="68">
        <f>F$4*'Deflator %'!G29</f>
        <v>202.39500000000001</v>
      </c>
      <c r="G7" s="68">
        <f>G$4*'Deflator %'!H29</f>
        <v>200.43</v>
      </c>
      <c r="H7" s="68">
        <f>H$4*'Deflator %'!I29</f>
        <v>171.47900000000001</v>
      </c>
      <c r="I7" s="68">
        <f>I$4*'Deflator %'!J29</f>
        <v>271.17</v>
      </c>
      <c r="J7" s="68">
        <f>J$4*'Deflator %'!K29</f>
        <v>605.875</v>
      </c>
      <c r="K7" s="68">
        <f>K$4*'Deflator %'!L29</f>
        <v>442.78</v>
      </c>
      <c r="L7" s="68">
        <f>L$4*'Deflator %'!M29</f>
        <v>321.60500000000002</v>
      </c>
      <c r="M7" s="68">
        <f>M$4*'Deflator %'!N29</f>
        <v>280.99500000000006</v>
      </c>
      <c r="N7" s="69">
        <f>N$4*'Deflator %'!O29</f>
        <v>200.43</v>
      </c>
      <c r="O7" s="70">
        <f t="shared" si="0"/>
        <v>3423.1677</v>
      </c>
    </row>
    <row r="8" spans="2:15" ht="15" customHeight="1">
      <c r="B8" s="56" t="s">
        <v>19</v>
      </c>
      <c r="C8" s="67">
        <f>C$4*'Deflator %'!D30</f>
        <v>133.41570000000002</v>
      </c>
      <c r="D8" s="68">
        <f>D$4*'Deflator %'!E30</f>
        <v>262.73359999999997</v>
      </c>
      <c r="E8" s="68">
        <f>E$4*'Deflator %'!F30</f>
        <v>605.875</v>
      </c>
      <c r="F8" s="68">
        <f>F$4*'Deflator %'!G30</f>
        <v>202.39500000000001</v>
      </c>
      <c r="G8" s="68">
        <f>G$4*'Deflator %'!H30</f>
        <v>200.43</v>
      </c>
      <c r="H8" s="68">
        <f>H$4*'Deflator %'!I30</f>
        <v>171.47900000000001</v>
      </c>
      <c r="I8" s="68">
        <f>I$4*'Deflator %'!J30</f>
        <v>271.17</v>
      </c>
      <c r="J8" s="68">
        <f>J$4*'Deflator %'!K30</f>
        <v>605.875</v>
      </c>
      <c r="K8" s="68">
        <f>K$4*'Deflator %'!L30</f>
        <v>442.78</v>
      </c>
      <c r="L8" s="68">
        <f>L$4*'Deflator %'!M30</f>
        <v>321.60500000000002</v>
      </c>
      <c r="M8" s="68">
        <f>M$4*'Deflator %'!N30</f>
        <v>280.99500000000006</v>
      </c>
      <c r="N8" s="69">
        <f>N$4*'Deflator %'!O30</f>
        <v>200.43</v>
      </c>
      <c r="O8" s="70">
        <f t="shared" si="0"/>
        <v>3699.1832999999997</v>
      </c>
    </row>
    <row r="9" spans="2:15" ht="15" customHeight="1">
      <c r="B9" s="56" t="s">
        <v>20</v>
      </c>
      <c r="C9" s="67">
        <f>C$4*'Deflator %'!D31</f>
        <v>157.67310000000001</v>
      </c>
      <c r="D9" s="68">
        <f>D$4*'Deflator %'!E31</f>
        <v>234.17559999999997</v>
      </c>
      <c r="E9" s="68">
        <f>E$4*'Deflator %'!F31</f>
        <v>605.875</v>
      </c>
      <c r="F9" s="68">
        <f>F$4*'Deflator %'!G31</f>
        <v>202.39500000000001</v>
      </c>
      <c r="G9" s="68">
        <f>G$4*'Deflator %'!H31</f>
        <v>200.43</v>
      </c>
      <c r="H9" s="68">
        <f>H$4*'Deflator %'!I31</f>
        <v>171.47900000000001</v>
      </c>
      <c r="I9" s="68">
        <f>I$4*'Deflator %'!J31</f>
        <v>271.17</v>
      </c>
      <c r="J9" s="68">
        <f>J$4*'Deflator %'!K31</f>
        <v>605.875</v>
      </c>
      <c r="K9" s="68">
        <f>K$4*'Deflator %'!L31</f>
        <v>442.78</v>
      </c>
      <c r="L9" s="68">
        <f>L$4*'Deflator %'!M31</f>
        <v>321.60500000000002</v>
      </c>
      <c r="M9" s="68">
        <f>M$4*'Deflator %'!N31</f>
        <v>280.99500000000006</v>
      </c>
      <c r="N9" s="69">
        <f>N$4*'Deflator %'!O31</f>
        <v>200.43</v>
      </c>
      <c r="O9" s="70">
        <f t="shared" si="0"/>
        <v>3694.8827000000001</v>
      </c>
    </row>
    <row r="10" spans="2:15" s="58" customFormat="1" ht="15" customHeight="1">
      <c r="B10" s="57" t="s">
        <v>21</v>
      </c>
      <c r="C10" s="71">
        <f>SUM(C7:C9)</f>
        <v>359.81810000000007</v>
      </c>
      <c r="D10" s="72">
        <f t="shared" ref="D10:N10" si="2">SUM(D7:D9)</f>
        <v>548.31359999999995</v>
      </c>
      <c r="E10" s="72">
        <f t="shared" si="2"/>
        <v>1817.625</v>
      </c>
      <c r="F10" s="72">
        <f t="shared" si="2"/>
        <v>607.18500000000006</v>
      </c>
      <c r="G10" s="72">
        <f t="shared" si="2"/>
        <v>601.29</v>
      </c>
      <c r="H10" s="72">
        <f t="shared" si="2"/>
        <v>514.43700000000001</v>
      </c>
      <c r="I10" s="72">
        <f t="shared" si="2"/>
        <v>813.51</v>
      </c>
      <c r="J10" s="72">
        <f t="shared" si="2"/>
        <v>1817.625</v>
      </c>
      <c r="K10" s="72">
        <f t="shared" si="2"/>
        <v>1328.34</v>
      </c>
      <c r="L10" s="72">
        <f t="shared" si="2"/>
        <v>964.81500000000005</v>
      </c>
      <c r="M10" s="72">
        <f t="shared" si="2"/>
        <v>842.98500000000013</v>
      </c>
      <c r="N10" s="73">
        <f t="shared" si="2"/>
        <v>601.29</v>
      </c>
      <c r="O10" s="74">
        <f t="shared" si="0"/>
        <v>10817.233700000001</v>
      </c>
    </row>
    <row r="11" spans="2:15" ht="15" customHeight="1">
      <c r="B11" s="56" t="s">
        <v>22</v>
      </c>
      <c r="C11" s="67">
        <f>'Trade Spend-Sander'!C3</f>
        <v>0</v>
      </c>
      <c r="D11" s="67">
        <f>'Trade Spend-Sander'!D3</f>
        <v>0</v>
      </c>
      <c r="E11" s="67">
        <f>'Trade Spend-Sander'!E3</f>
        <v>0</v>
      </c>
      <c r="F11" s="67">
        <f>'Trade Spend-Sander'!F3</f>
        <v>0</v>
      </c>
      <c r="G11" s="67">
        <f>'Trade Spend-Sander'!G3</f>
        <v>0</v>
      </c>
      <c r="H11" s="67">
        <f>'Trade Spend-Sander'!H3</f>
        <v>0</v>
      </c>
      <c r="I11" s="67">
        <f>'Trade Spend-Sander'!I3</f>
        <v>0</v>
      </c>
      <c r="J11" s="67">
        <f>'Trade Spend-Sander'!J3</f>
        <v>0</v>
      </c>
      <c r="K11" s="67">
        <f>'Trade Spend-Sander'!K3</f>
        <v>0</v>
      </c>
      <c r="L11" s="67">
        <f>'Trade Spend-Sander'!L3</f>
        <v>0</v>
      </c>
      <c r="M11" s="67">
        <f>'Trade Spend-Sander'!M3</f>
        <v>0</v>
      </c>
      <c r="N11" s="67">
        <f>'Trade Spend-Sander'!N3</f>
        <v>0</v>
      </c>
      <c r="O11" s="70">
        <f t="shared" si="0"/>
        <v>0</v>
      </c>
    </row>
    <row r="12" spans="2:15" ht="15" customHeight="1">
      <c r="B12" s="56" t="s">
        <v>23</v>
      </c>
      <c r="C12" s="67">
        <f>'Trade Spend-Sander'!C4</f>
        <v>120</v>
      </c>
      <c r="D12" s="67">
        <f>'Trade Spend-Sander'!D4</f>
        <v>120</v>
      </c>
      <c r="E12" s="67">
        <f>'Trade Spend-Sander'!E4</f>
        <v>120</v>
      </c>
      <c r="F12" s="67">
        <f>'Trade Spend-Sander'!F4</f>
        <v>120</v>
      </c>
      <c r="G12" s="67">
        <f>'Trade Spend-Sander'!G4</f>
        <v>120</v>
      </c>
      <c r="H12" s="67">
        <f>'Trade Spend-Sander'!H4</f>
        <v>120</v>
      </c>
      <c r="I12" s="67">
        <f>'Trade Spend-Sander'!I4</f>
        <v>120</v>
      </c>
      <c r="J12" s="67">
        <f>'Trade Spend-Sander'!J4</f>
        <v>120</v>
      </c>
      <c r="K12" s="67">
        <f>'Trade Spend-Sander'!K4</f>
        <v>120</v>
      </c>
      <c r="L12" s="67">
        <f>'Trade Spend-Sander'!L4</f>
        <v>120</v>
      </c>
      <c r="M12" s="67">
        <f>'Trade Spend-Sander'!M4</f>
        <v>120</v>
      </c>
      <c r="N12" s="67">
        <f>'Trade Spend-Sander'!N4</f>
        <v>120</v>
      </c>
      <c r="O12" s="70">
        <f t="shared" si="0"/>
        <v>1440</v>
      </c>
    </row>
    <row r="13" spans="2:15" ht="15" customHeight="1">
      <c r="B13" s="56" t="s">
        <v>24</v>
      </c>
      <c r="C13" s="67">
        <f>'Trade Spend-Sander'!C5</f>
        <v>120</v>
      </c>
      <c r="D13" s="67">
        <f>'Trade Spend-Sander'!D5</f>
        <v>120</v>
      </c>
      <c r="E13" s="67">
        <f>'Trade Spend-Sander'!E5</f>
        <v>120</v>
      </c>
      <c r="F13" s="67">
        <f>'Trade Spend-Sander'!F5</f>
        <v>120</v>
      </c>
      <c r="G13" s="67">
        <f>'Trade Spend-Sander'!G5</f>
        <v>120</v>
      </c>
      <c r="H13" s="67">
        <f>'Trade Spend-Sander'!H5</f>
        <v>120</v>
      </c>
      <c r="I13" s="67">
        <f>'Trade Spend-Sander'!I5</f>
        <v>120</v>
      </c>
      <c r="J13" s="67">
        <f>'Trade Spend-Sander'!J5</f>
        <v>120</v>
      </c>
      <c r="K13" s="67">
        <f>'Trade Spend-Sander'!K5</f>
        <v>120</v>
      </c>
      <c r="L13" s="67">
        <f>'Trade Spend-Sander'!L5</f>
        <v>120</v>
      </c>
      <c r="M13" s="67">
        <f>'Trade Spend-Sander'!M5</f>
        <v>120</v>
      </c>
      <c r="N13" s="67">
        <f>'Trade Spend-Sander'!N5</f>
        <v>120</v>
      </c>
      <c r="O13" s="70">
        <f t="shared" si="0"/>
        <v>1440</v>
      </c>
    </row>
    <row r="14" spans="2:15" ht="15" customHeight="1">
      <c r="B14" s="56" t="s">
        <v>25</v>
      </c>
      <c r="C14" s="67">
        <f>'Trade Spend-Sander'!C6</f>
        <v>0</v>
      </c>
      <c r="D14" s="67">
        <f>'Trade Spend-Sander'!D6</f>
        <v>0</v>
      </c>
      <c r="E14" s="67">
        <f>'Trade Spend-Sander'!E6</f>
        <v>0</v>
      </c>
      <c r="F14" s="67">
        <f>'Trade Spend-Sander'!F6</f>
        <v>0</v>
      </c>
      <c r="G14" s="67">
        <f>'Trade Spend-Sander'!G6</f>
        <v>0</v>
      </c>
      <c r="H14" s="67">
        <f>'Trade Spend-Sander'!H6</f>
        <v>0</v>
      </c>
      <c r="I14" s="67">
        <f>'Trade Spend-Sander'!I6</f>
        <v>0</v>
      </c>
      <c r="J14" s="67">
        <f>'Trade Spend-Sander'!J6</f>
        <v>0</v>
      </c>
      <c r="K14" s="67">
        <f>'Trade Spend-Sander'!K6</f>
        <v>0</v>
      </c>
      <c r="L14" s="67">
        <f>'Trade Spend-Sander'!L6</f>
        <v>0</v>
      </c>
      <c r="M14" s="67">
        <f>'Trade Spend-Sander'!M6</f>
        <v>0</v>
      </c>
      <c r="N14" s="67">
        <f>'Trade Spend-Sander'!N6</f>
        <v>0</v>
      </c>
      <c r="O14" s="70">
        <f t="shared" si="0"/>
        <v>0</v>
      </c>
    </row>
    <row r="15" spans="2:15" s="58" customFormat="1" ht="15" customHeight="1">
      <c r="B15" s="57" t="s">
        <v>26</v>
      </c>
      <c r="C15" s="71">
        <f>SUM(C11:C14)</f>
        <v>240</v>
      </c>
      <c r="D15" s="72">
        <f t="shared" ref="D15:N15" si="3">SUM(D11:D14)</f>
        <v>240</v>
      </c>
      <c r="E15" s="72">
        <f t="shared" si="3"/>
        <v>240</v>
      </c>
      <c r="F15" s="72">
        <f t="shared" si="3"/>
        <v>240</v>
      </c>
      <c r="G15" s="72">
        <f t="shared" si="3"/>
        <v>240</v>
      </c>
      <c r="H15" s="72">
        <f t="shared" si="3"/>
        <v>240</v>
      </c>
      <c r="I15" s="72">
        <f t="shared" si="3"/>
        <v>240</v>
      </c>
      <c r="J15" s="72">
        <f t="shared" si="3"/>
        <v>240</v>
      </c>
      <c r="K15" s="72">
        <f t="shared" si="3"/>
        <v>240</v>
      </c>
      <c r="L15" s="72">
        <f t="shared" si="3"/>
        <v>240</v>
      </c>
      <c r="M15" s="72">
        <f t="shared" si="3"/>
        <v>240</v>
      </c>
      <c r="N15" s="73">
        <f t="shared" si="3"/>
        <v>240</v>
      </c>
      <c r="O15" s="74">
        <f t="shared" si="0"/>
        <v>2880</v>
      </c>
    </row>
    <row r="16" spans="2:15" ht="15" customHeight="1">
      <c r="B16" s="56" t="s">
        <v>27</v>
      </c>
      <c r="C16" s="67">
        <f>'Base Assumptions-Harper'!C46</f>
        <v>52.4</v>
      </c>
      <c r="D16" s="68">
        <f>'Base Assumptions-Harper'!D46</f>
        <v>104.8</v>
      </c>
      <c r="E16" s="68">
        <f>'Base Assumptions-Harper'!E46</f>
        <v>183.4</v>
      </c>
      <c r="F16" s="68">
        <f>'Base Assumptions-Harper'!F46</f>
        <v>52.4</v>
      </c>
      <c r="G16" s="68">
        <f>'Base Assumptions-Harper'!G46</f>
        <v>52.4</v>
      </c>
      <c r="H16" s="68">
        <f>'Base Assumptions-Harper'!H46</f>
        <v>73.36</v>
      </c>
      <c r="I16" s="68">
        <f>'Base Assumptions-Harper'!I46</f>
        <v>68.12</v>
      </c>
      <c r="J16" s="68">
        <f>'Base Assumptions-Harper'!J46</f>
        <v>62.879999999999995</v>
      </c>
      <c r="K16" s="68">
        <f>'Base Assumptions-Harper'!K46</f>
        <v>57.64</v>
      </c>
      <c r="L16" s="68">
        <f>'Base Assumptions-Harper'!L46</f>
        <v>52.4</v>
      </c>
      <c r="M16" s="68">
        <f>'Base Assumptions-Harper'!M46</f>
        <v>47.16</v>
      </c>
      <c r="N16" s="69">
        <f>'Base Assumptions-Harper'!N46</f>
        <v>41.92</v>
      </c>
      <c r="O16" s="70">
        <f t="shared" si="0"/>
        <v>848.87999999999988</v>
      </c>
    </row>
    <row r="17" spans="2:15" ht="15" customHeight="1">
      <c r="B17" s="56" t="s">
        <v>28</v>
      </c>
      <c r="C17" s="67">
        <f>C$4*'Deflator %'!D32</f>
        <v>14.398609193104539</v>
      </c>
      <c r="D17" s="68">
        <f>D$4*'Deflator %'!E32</f>
        <v>432.94524574946098</v>
      </c>
      <c r="E17" s="68">
        <f>E$4*'Deflator %'!F32</f>
        <v>605.875</v>
      </c>
      <c r="F17" s="68">
        <f>F$4*'Deflator %'!G32</f>
        <v>202.39500000000001</v>
      </c>
      <c r="G17" s="68">
        <f>G$4*'Deflator %'!H32</f>
        <v>200.43</v>
      </c>
      <c r="H17" s="68">
        <f>H$4*'Deflator %'!I32</f>
        <v>171.47900000000001</v>
      </c>
      <c r="I17" s="68">
        <f>I$4*'Deflator %'!J32</f>
        <v>271.17</v>
      </c>
      <c r="J17" s="68">
        <f>J$4*'Deflator %'!K32</f>
        <v>605.875</v>
      </c>
      <c r="K17" s="68">
        <f>K$4*'Deflator %'!L32</f>
        <v>442.78</v>
      </c>
      <c r="L17" s="68">
        <f>L$4*'Deflator %'!M32</f>
        <v>321.60500000000002</v>
      </c>
      <c r="M17" s="68">
        <f>M$4*'Deflator %'!N32</f>
        <v>280.99500000000006</v>
      </c>
      <c r="N17" s="69">
        <f>N$4*'Deflator %'!O32</f>
        <v>200.43</v>
      </c>
      <c r="O17" s="70">
        <f t="shared" si="0"/>
        <v>3750.3778549425651</v>
      </c>
    </row>
    <row r="18" spans="2:15" ht="15" customHeight="1">
      <c r="B18" s="56" t="s">
        <v>29</v>
      </c>
      <c r="C18" s="67">
        <f>C$4*'Deflator %'!D33</f>
        <v>173.84469999999999</v>
      </c>
      <c r="D18" s="68">
        <f>D$4*'Deflator %'!E33</f>
        <v>245.59879999999995</v>
      </c>
      <c r="E18" s="68">
        <f>E$4*'Deflator %'!F33</f>
        <v>605.875</v>
      </c>
      <c r="F18" s="68">
        <f>F$4*'Deflator %'!G33</f>
        <v>202.39500000000001</v>
      </c>
      <c r="G18" s="68">
        <f>G$4*'Deflator %'!H33</f>
        <v>200.43</v>
      </c>
      <c r="H18" s="68">
        <f>H$4*'Deflator %'!I33</f>
        <v>171.47900000000001</v>
      </c>
      <c r="I18" s="68">
        <f>I$4*'Deflator %'!J33</f>
        <v>271.17</v>
      </c>
      <c r="J18" s="68">
        <f>J$4*'Deflator %'!K33</f>
        <v>605.875</v>
      </c>
      <c r="K18" s="68">
        <f>K$4*'Deflator %'!L33</f>
        <v>442.78</v>
      </c>
      <c r="L18" s="68">
        <f>L$4*'Deflator %'!M33</f>
        <v>321.60500000000002</v>
      </c>
      <c r="M18" s="68">
        <f>M$4*'Deflator %'!N33</f>
        <v>280.99500000000006</v>
      </c>
      <c r="N18" s="69">
        <f>N$4*'Deflator %'!O33</f>
        <v>200.43</v>
      </c>
      <c r="O18" s="70">
        <f t="shared" si="0"/>
        <v>3722.4775</v>
      </c>
    </row>
    <row r="19" spans="2:15" ht="15" customHeight="1">
      <c r="B19" s="56" t="s">
        <v>30</v>
      </c>
      <c r="C19" s="67">
        <f>C$4*'Deflator %'!D34</f>
        <v>97.029600000000002</v>
      </c>
      <c r="D19" s="68">
        <f>D$4*'Deflator %'!E34</f>
        <v>137.07839999999999</v>
      </c>
      <c r="E19" s="68">
        <f>E$4*'Deflator %'!F34</f>
        <v>605.875</v>
      </c>
      <c r="F19" s="68">
        <f>F$4*'Deflator %'!G34</f>
        <v>202.39500000000001</v>
      </c>
      <c r="G19" s="68">
        <f>G$4*'Deflator %'!H34</f>
        <v>200.43</v>
      </c>
      <c r="H19" s="68">
        <f>H$4*'Deflator %'!I34</f>
        <v>171.47900000000001</v>
      </c>
      <c r="I19" s="68">
        <f>I$4*'Deflator %'!J34</f>
        <v>271.17</v>
      </c>
      <c r="J19" s="68">
        <f>J$4*'Deflator %'!K34</f>
        <v>605.875</v>
      </c>
      <c r="K19" s="68">
        <f>K$4*'Deflator %'!L34</f>
        <v>442.78</v>
      </c>
      <c r="L19" s="68">
        <f>L$4*'Deflator %'!M34</f>
        <v>321.60500000000002</v>
      </c>
      <c r="M19" s="68">
        <f>M$4*'Deflator %'!N34</f>
        <v>280.99500000000006</v>
      </c>
      <c r="N19" s="69">
        <f>N$4*'Deflator %'!O34</f>
        <v>200.43</v>
      </c>
      <c r="O19" s="70">
        <f t="shared" si="0"/>
        <v>3537.1419999999998</v>
      </c>
    </row>
    <row r="20" spans="2:15" ht="15" customHeight="1">
      <c r="B20" s="56" t="s">
        <v>31</v>
      </c>
      <c r="C20" s="67">
        <f>C$4*'Deflator %'!D35</f>
        <v>244.77635628277699</v>
      </c>
      <c r="D20" s="68">
        <f>D$4*'Deflator %'!E35</f>
        <v>584.47608176177482</v>
      </c>
      <c r="E20" s="68">
        <f>E$4*'Deflator %'!F35</f>
        <v>605.875</v>
      </c>
      <c r="F20" s="68">
        <f>F$4*'Deflator %'!G35</f>
        <v>202.39500000000001</v>
      </c>
      <c r="G20" s="68">
        <f>G$4*'Deflator %'!H35</f>
        <v>200.43</v>
      </c>
      <c r="H20" s="68">
        <f>H$4*'Deflator %'!I35</f>
        <v>171.47900000000001</v>
      </c>
      <c r="I20" s="68">
        <f>I$4*'Deflator %'!J35</f>
        <v>271.17</v>
      </c>
      <c r="J20" s="68">
        <f>J$4*'Deflator %'!K35</f>
        <v>605.875</v>
      </c>
      <c r="K20" s="68">
        <f>K$4*'Deflator %'!L35</f>
        <v>442.78</v>
      </c>
      <c r="L20" s="68">
        <f>L$4*'Deflator %'!M35</f>
        <v>321.60500000000002</v>
      </c>
      <c r="M20" s="68">
        <f>M$4*'Deflator %'!N35</f>
        <v>280.99500000000006</v>
      </c>
      <c r="N20" s="69">
        <f>N$4*'Deflator %'!O35</f>
        <v>200.43</v>
      </c>
      <c r="O20" s="70">
        <f t="shared" si="0"/>
        <v>4132.2864380445517</v>
      </c>
    </row>
    <row r="21" spans="2:15" s="58" customFormat="1" ht="15" customHeight="1">
      <c r="B21" s="57" t="s">
        <v>32</v>
      </c>
      <c r="C21" s="71">
        <f>SUM(C16:C20)</f>
        <v>582.44926547588148</v>
      </c>
      <c r="D21" s="72">
        <f t="shared" ref="D21:N21" si="4">SUM(D16:D20)</f>
        <v>1504.8985275112359</v>
      </c>
      <c r="E21" s="72">
        <f t="shared" si="4"/>
        <v>2606.9</v>
      </c>
      <c r="F21" s="72">
        <f t="shared" si="4"/>
        <v>861.98</v>
      </c>
      <c r="G21" s="72">
        <f t="shared" si="4"/>
        <v>854.12000000000012</v>
      </c>
      <c r="H21" s="72">
        <f t="shared" si="4"/>
        <v>759.27600000000007</v>
      </c>
      <c r="I21" s="72">
        <f t="shared" si="4"/>
        <v>1152.8000000000002</v>
      </c>
      <c r="J21" s="72">
        <f t="shared" si="4"/>
        <v>2486.38</v>
      </c>
      <c r="K21" s="72">
        <f t="shared" si="4"/>
        <v>1828.76</v>
      </c>
      <c r="L21" s="72">
        <f t="shared" si="4"/>
        <v>1338.8200000000002</v>
      </c>
      <c r="M21" s="72">
        <f t="shared" si="4"/>
        <v>1171.1400000000003</v>
      </c>
      <c r="N21" s="73">
        <f t="shared" si="4"/>
        <v>843.6400000000001</v>
      </c>
      <c r="O21" s="74">
        <f t="shared" si="0"/>
        <v>15991.163792987118</v>
      </c>
    </row>
    <row r="22" spans="2:15" s="58" customFormat="1" ht="15" customHeight="1">
      <c r="B22" s="59" t="s">
        <v>33</v>
      </c>
      <c r="C22" s="71">
        <f t="shared" ref="C22:N22" si="5">C6-C10-C15-C21</f>
        <v>2702.9595345241187</v>
      </c>
      <c r="D22" s="72">
        <f t="shared" si="5"/>
        <v>3384.1182724887635</v>
      </c>
      <c r="E22" s="72">
        <f t="shared" si="5"/>
        <v>6847.1</v>
      </c>
      <c r="F22" s="72">
        <f t="shared" si="5"/>
        <v>2136.34</v>
      </c>
      <c r="G22" s="72">
        <f t="shared" si="5"/>
        <v>2112.7600000000002</v>
      </c>
      <c r="H22" s="72">
        <f t="shared" si="5"/>
        <v>1744.3880000000001</v>
      </c>
      <c r="I22" s="72">
        <f t="shared" si="5"/>
        <v>2945.9199999999992</v>
      </c>
      <c r="J22" s="72">
        <f t="shared" si="5"/>
        <v>6967.62</v>
      </c>
      <c r="K22" s="72">
        <f t="shared" si="5"/>
        <v>5015.7199999999975</v>
      </c>
      <c r="L22" s="72">
        <f t="shared" si="5"/>
        <v>3566.8599999999983</v>
      </c>
      <c r="M22" s="72">
        <f t="shared" si="5"/>
        <v>3084.7799999999997</v>
      </c>
      <c r="N22" s="73">
        <f t="shared" si="5"/>
        <v>2123.2399999999998</v>
      </c>
      <c r="O22" s="74">
        <f t="shared" si="0"/>
        <v>42631.805807012875</v>
      </c>
    </row>
    <row r="23" spans="2:15" ht="15" customHeight="1">
      <c r="B23" s="60" t="s">
        <v>34</v>
      </c>
      <c r="C23" s="75">
        <f t="shared" ref="C23:O23" si="6">C22/C6</f>
        <v>0.69570184807587909</v>
      </c>
      <c r="D23" s="76">
        <f t="shared" si="6"/>
        <v>0.59607562605282993</v>
      </c>
      <c r="E23" s="76">
        <f t="shared" si="6"/>
        <v>0.59479873606028688</v>
      </c>
      <c r="F23" s="76">
        <f t="shared" si="6"/>
        <v>0.55554211995563652</v>
      </c>
      <c r="G23" s="76">
        <f t="shared" si="6"/>
        <v>0.55479666086335433</v>
      </c>
      <c r="H23" s="76">
        <f t="shared" si="6"/>
        <v>0.53540022239948981</v>
      </c>
      <c r="I23" s="76">
        <f t="shared" si="6"/>
        <v>0.57177571653439374</v>
      </c>
      <c r="J23" s="76">
        <f t="shared" si="6"/>
        <v>0.60526815284549318</v>
      </c>
      <c r="K23" s="76">
        <f t="shared" si="6"/>
        <v>0.59619960964337748</v>
      </c>
      <c r="L23" s="76">
        <f t="shared" si="6"/>
        <v>0.58372685027972349</v>
      </c>
      <c r="M23" s="76">
        <f t="shared" si="6"/>
        <v>0.57779263725426833</v>
      </c>
      <c r="N23" s="77">
        <f t="shared" si="6"/>
        <v>0.55754863884753036</v>
      </c>
      <c r="O23" s="78">
        <f t="shared" si="6"/>
        <v>0.58948680813529852</v>
      </c>
    </row>
    <row r="41" spans="9:10" ht="15" customHeight="1">
      <c r="I41" s="61"/>
      <c r="J41" s="62"/>
    </row>
    <row r="42" spans="9:10" ht="15" customHeight="1">
      <c r="I42" s="61"/>
      <c r="J42" s="62"/>
    </row>
    <row r="43" spans="9:10" ht="15" customHeight="1">
      <c r="I43" s="61"/>
      <c r="J43" s="62"/>
    </row>
    <row r="44" spans="9:10" ht="15" customHeight="1">
      <c r="I44" s="61"/>
      <c r="J44" s="62"/>
    </row>
    <row r="45" spans="9:10" ht="15" customHeight="1">
      <c r="I45" s="61"/>
      <c r="J45" s="62"/>
    </row>
    <row r="46" spans="9:10" ht="15" customHeight="1">
      <c r="I46" s="61"/>
      <c r="J46" s="62"/>
    </row>
    <row r="47" spans="9:10" ht="15" customHeight="1">
      <c r="I47" s="61"/>
      <c r="J47" s="62"/>
    </row>
  </sheetData>
  <mergeCells count="1">
    <mergeCell ref="B1:O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35"/>
  <sheetViews>
    <sheetView showGridLines="0" zoomScale="110" zoomScaleNormal="110" workbookViewId="0">
      <selection activeCell="G27" sqref="G27"/>
    </sheetView>
  </sheetViews>
  <sheetFormatPr defaultColWidth="19" defaultRowHeight="15" customHeight="1"/>
  <cols>
    <col min="1" max="1" width="2.6640625" style="6" customWidth="1"/>
    <col min="2" max="2" width="19" style="6"/>
    <col min="3" max="3" width="22" style="6" customWidth="1"/>
    <col min="4" max="15" width="11.5546875" style="6" customWidth="1"/>
    <col min="16" max="16384" width="19" style="6"/>
  </cols>
  <sheetData>
    <row r="1" spans="2:15" s="2" customFormat="1" ht="37.5" customHeight="1">
      <c r="B1" s="178" t="s">
        <v>39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2:15" ht="15" customHeight="1">
      <c r="B2" s="85"/>
      <c r="C2" s="86"/>
      <c r="D2" s="87" t="s">
        <v>1</v>
      </c>
      <c r="E2" s="87" t="s">
        <v>2</v>
      </c>
      <c r="F2" s="87" t="s">
        <v>3</v>
      </c>
      <c r="G2" s="87" t="s">
        <v>4</v>
      </c>
      <c r="H2" s="87" t="s">
        <v>5</v>
      </c>
      <c r="I2" s="87" t="s">
        <v>6</v>
      </c>
      <c r="J2" s="87" t="s">
        <v>7</v>
      </c>
      <c r="K2" s="87" t="s">
        <v>8</v>
      </c>
      <c r="L2" s="87" t="s">
        <v>9</v>
      </c>
      <c r="M2" s="87" t="s">
        <v>10</v>
      </c>
      <c r="N2" s="87" t="s">
        <v>11</v>
      </c>
      <c r="O2" s="88" t="s">
        <v>12</v>
      </c>
    </row>
    <row r="3" spans="2:15" ht="15" customHeight="1">
      <c r="B3" s="89"/>
      <c r="C3" s="90"/>
      <c r="D3" s="91" t="s">
        <v>14</v>
      </c>
      <c r="E3" s="91" t="s">
        <v>14</v>
      </c>
      <c r="F3" s="91" t="s">
        <v>14</v>
      </c>
      <c r="G3" s="91" t="s">
        <v>14</v>
      </c>
      <c r="H3" s="91" t="s">
        <v>14</v>
      </c>
      <c r="I3" s="91" t="s">
        <v>14</v>
      </c>
      <c r="J3" s="91" t="s">
        <v>14</v>
      </c>
      <c r="K3" s="91" t="s">
        <v>14</v>
      </c>
      <c r="L3" s="91" t="s">
        <v>14</v>
      </c>
      <c r="M3" s="91" t="s">
        <v>14</v>
      </c>
      <c r="N3" s="91" t="s">
        <v>14</v>
      </c>
      <c r="O3" s="92" t="s">
        <v>14</v>
      </c>
    </row>
    <row r="4" spans="2:15" ht="15" customHeight="1">
      <c r="B4" s="179" t="s">
        <v>40</v>
      </c>
      <c r="C4" s="93" t="s">
        <v>41</v>
      </c>
      <c r="D4" s="96">
        <v>3.9E-2</v>
      </c>
      <c r="E4" s="97">
        <v>6.0000000000000001E-3</v>
      </c>
      <c r="F4" s="97">
        <v>0.05</v>
      </c>
      <c r="G4" s="97">
        <v>0.05</v>
      </c>
      <c r="H4" s="97">
        <v>0.05</v>
      </c>
      <c r="I4" s="97">
        <v>0.05</v>
      </c>
      <c r="J4" s="97">
        <v>0.05</v>
      </c>
      <c r="K4" s="97">
        <v>0.05</v>
      </c>
      <c r="L4" s="97">
        <v>0.05</v>
      </c>
      <c r="M4" s="97">
        <v>0.05</v>
      </c>
      <c r="N4" s="97">
        <v>0.05</v>
      </c>
      <c r="O4" s="98">
        <v>0.05</v>
      </c>
    </row>
    <row r="5" spans="2:15" ht="15" customHeight="1">
      <c r="B5" s="180"/>
      <c r="C5" s="94" t="s">
        <v>42</v>
      </c>
      <c r="D5" s="99">
        <v>1.7000000000000001E-2</v>
      </c>
      <c r="E5" s="100">
        <v>8.9999999999999993E-3</v>
      </c>
      <c r="F5" s="100">
        <v>0.05</v>
      </c>
      <c r="G5" s="100">
        <v>0.05</v>
      </c>
      <c r="H5" s="100">
        <v>0.05</v>
      </c>
      <c r="I5" s="100">
        <v>0.05</v>
      </c>
      <c r="J5" s="100">
        <v>0.05</v>
      </c>
      <c r="K5" s="100">
        <v>0.05</v>
      </c>
      <c r="L5" s="100">
        <v>0.05</v>
      </c>
      <c r="M5" s="100">
        <v>0.05</v>
      </c>
      <c r="N5" s="100">
        <v>0.05</v>
      </c>
      <c r="O5" s="101">
        <v>0.05</v>
      </c>
    </row>
    <row r="6" spans="2:15" ht="15" customHeight="1">
      <c r="B6" s="180"/>
      <c r="C6" s="94" t="s">
        <v>43</v>
      </c>
      <c r="D6" s="99">
        <v>3.3000000000000002E-2</v>
      </c>
      <c r="E6" s="100">
        <v>4.5999999999999999E-2</v>
      </c>
      <c r="F6" s="100">
        <v>0.05</v>
      </c>
      <c r="G6" s="100">
        <v>0.05</v>
      </c>
      <c r="H6" s="100">
        <v>0.05</v>
      </c>
      <c r="I6" s="100">
        <v>0.05</v>
      </c>
      <c r="J6" s="100">
        <v>0.05</v>
      </c>
      <c r="K6" s="100">
        <v>0.05</v>
      </c>
      <c r="L6" s="100">
        <v>0.05</v>
      </c>
      <c r="M6" s="100">
        <v>0.05</v>
      </c>
      <c r="N6" s="100">
        <v>0.05</v>
      </c>
      <c r="O6" s="101">
        <v>0.05</v>
      </c>
    </row>
    <row r="7" spans="2:15" ht="15" customHeight="1">
      <c r="B7" s="180"/>
      <c r="C7" s="94" t="s">
        <v>44</v>
      </c>
      <c r="D7" s="99">
        <v>3.9E-2</v>
      </c>
      <c r="E7" s="100">
        <v>4.1000000000000002E-2</v>
      </c>
      <c r="F7" s="100">
        <v>0.05</v>
      </c>
      <c r="G7" s="100">
        <v>0.05</v>
      </c>
      <c r="H7" s="100">
        <v>0.05</v>
      </c>
      <c r="I7" s="100">
        <v>0.05</v>
      </c>
      <c r="J7" s="100">
        <v>0.05</v>
      </c>
      <c r="K7" s="100">
        <v>0.05</v>
      </c>
      <c r="L7" s="100">
        <v>0.05</v>
      </c>
      <c r="M7" s="100">
        <v>0.05</v>
      </c>
      <c r="N7" s="100">
        <v>0.05</v>
      </c>
      <c r="O7" s="101">
        <v>0.05</v>
      </c>
    </row>
    <row r="8" spans="2:15" ht="15" customHeight="1">
      <c r="B8" s="180"/>
      <c r="C8" s="94" t="s">
        <v>45</v>
      </c>
      <c r="D8" s="99">
        <v>3.5614556860433201E-3</v>
      </c>
      <c r="E8" s="100">
        <v>7.58010444970693E-2</v>
      </c>
      <c r="F8" s="100">
        <v>0.05</v>
      </c>
      <c r="G8" s="100">
        <v>0.05</v>
      </c>
      <c r="H8" s="100">
        <v>0.05</v>
      </c>
      <c r="I8" s="100">
        <v>0.05</v>
      </c>
      <c r="J8" s="100">
        <v>0.05</v>
      </c>
      <c r="K8" s="100">
        <v>0.05</v>
      </c>
      <c r="L8" s="100">
        <v>0.05</v>
      </c>
      <c r="M8" s="100">
        <v>0.05</v>
      </c>
      <c r="N8" s="100">
        <v>0.05</v>
      </c>
      <c r="O8" s="101">
        <v>0.05</v>
      </c>
    </row>
    <row r="9" spans="2:15" ht="15" customHeight="1">
      <c r="B9" s="180"/>
      <c r="C9" s="94" t="s">
        <v>46</v>
      </c>
      <c r="D9" s="99">
        <v>4.2999999999999997E-2</v>
      </c>
      <c r="E9" s="100">
        <v>4.2999999999999997E-2</v>
      </c>
      <c r="F9" s="100">
        <v>0.05</v>
      </c>
      <c r="G9" s="100">
        <v>0.05</v>
      </c>
      <c r="H9" s="100">
        <v>0.05</v>
      </c>
      <c r="I9" s="100">
        <v>0.05</v>
      </c>
      <c r="J9" s="100">
        <v>0.05</v>
      </c>
      <c r="K9" s="100">
        <v>0.05</v>
      </c>
      <c r="L9" s="100">
        <v>0.05</v>
      </c>
      <c r="M9" s="100">
        <v>0.05</v>
      </c>
      <c r="N9" s="100">
        <v>0.05</v>
      </c>
      <c r="O9" s="101">
        <v>0.05</v>
      </c>
    </row>
    <row r="10" spans="2:15" ht="15" customHeight="1">
      <c r="B10" s="180"/>
      <c r="C10" s="94" t="s">
        <v>47</v>
      </c>
      <c r="D10" s="99">
        <v>2.4E-2</v>
      </c>
      <c r="E10" s="100">
        <v>2.4E-2</v>
      </c>
      <c r="F10" s="100">
        <v>0.05</v>
      </c>
      <c r="G10" s="100">
        <v>0.05</v>
      </c>
      <c r="H10" s="100">
        <v>0.05</v>
      </c>
      <c r="I10" s="100">
        <v>0.05</v>
      </c>
      <c r="J10" s="100">
        <v>0.05</v>
      </c>
      <c r="K10" s="100">
        <v>0.05</v>
      </c>
      <c r="L10" s="100">
        <v>0.05</v>
      </c>
      <c r="M10" s="100">
        <v>0.05</v>
      </c>
      <c r="N10" s="100">
        <v>0.05</v>
      </c>
      <c r="O10" s="101">
        <v>0.05</v>
      </c>
    </row>
    <row r="11" spans="2:15" ht="15" customHeight="1">
      <c r="B11" s="181"/>
      <c r="C11" s="95" t="s">
        <v>48</v>
      </c>
      <c r="D11" s="102">
        <v>6.0544746662736397E-2</v>
      </c>
      <c r="E11" s="103">
        <v>0.102331410071044</v>
      </c>
      <c r="F11" s="103">
        <v>0.05</v>
      </c>
      <c r="G11" s="103">
        <v>0.05</v>
      </c>
      <c r="H11" s="103">
        <v>0.05</v>
      </c>
      <c r="I11" s="103">
        <v>0.05</v>
      </c>
      <c r="J11" s="103">
        <v>0.05</v>
      </c>
      <c r="K11" s="103">
        <v>0.05</v>
      </c>
      <c r="L11" s="103">
        <v>0.05</v>
      </c>
      <c r="M11" s="103">
        <v>0.05</v>
      </c>
      <c r="N11" s="103">
        <v>0.05</v>
      </c>
      <c r="O11" s="104">
        <v>0.05</v>
      </c>
    </row>
    <row r="12" spans="2:15" ht="15" customHeight="1">
      <c r="B12" s="180" t="s">
        <v>49</v>
      </c>
      <c r="C12" s="94" t="s">
        <v>41</v>
      </c>
      <c r="D12" s="105">
        <v>3.9E-2</v>
      </c>
      <c r="E12" s="106">
        <v>6.0000000000000001E-3</v>
      </c>
      <c r="F12" s="106">
        <v>0.05</v>
      </c>
      <c r="G12" s="106">
        <v>0.05</v>
      </c>
      <c r="H12" s="106">
        <v>0.05</v>
      </c>
      <c r="I12" s="106">
        <v>0.05</v>
      </c>
      <c r="J12" s="106">
        <v>0.05</v>
      </c>
      <c r="K12" s="106">
        <v>0.05</v>
      </c>
      <c r="L12" s="106">
        <v>0.05</v>
      </c>
      <c r="M12" s="106">
        <v>0.05</v>
      </c>
      <c r="N12" s="106">
        <v>0.05</v>
      </c>
      <c r="O12" s="107">
        <v>0.05</v>
      </c>
    </row>
    <row r="13" spans="2:15" ht="15" customHeight="1">
      <c r="B13" s="180"/>
      <c r="C13" s="94" t="s">
        <v>42</v>
      </c>
      <c r="D13" s="99">
        <v>1.7000000000000001E-2</v>
      </c>
      <c r="E13" s="100">
        <v>8.9999999999999993E-3</v>
      </c>
      <c r="F13" s="100">
        <v>0.05</v>
      </c>
      <c r="G13" s="100">
        <v>0.05</v>
      </c>
      <c r="H13" s="100">
        <v>0.05</v>
      </c>
      <c r="I13" s="100">
        <v>0.05</v>
      </c>
      <c r="J13" s="100">
        <v>0.05</v>
      </c>
      <c r="K13" s="100">
        <v>0.05</v>
      </c>
      <c r="L13" s="100">
        <v>0.05</v>
      </c>
      <c r="M13" s="100">
        <v>0.05</v>
      </c>
      <c r="N13" s="100">
        <v>0.05</v>
      </c>
      <c r="O13" s="101">
        <v>0.05</v>
      </c>
    </row>
    <row r="14" spans="2:15" ht="15" customHeight="1">
      <c r="B14" s="180"/>
      <c r="C14" s="94" t="s">
        <v>43</v>
      </c>
      <c r="D14" s="99">
        <v>3.3000000000000002E-2</v>
      </c>
      <c r="E14" s="100">
        <v>4.5999999999999999E-2</v>
      </c>
      <c r="F14" s="100">
        <v>0.05</v>
      </c>
      <c r="G14" s="100">
        <v>0.05</v>
      </c>
      <c r="H14" s="100">
        <v>0.05</v>
      </c>
      <c r="I14" s="100">
        <v>0.05</v>
      </c>
      <c r="J14" s="100">
        <v>0.05</v>
      </c>
      <c r="K14" s="100">
        <v>0.05</v>
      </c>
      <c r="L14" s="100">
        <v>0.05</v>
      </c>
      <c r="M14" s="100">
        <v>0.05</v>
      </c>
      <c r="N14" s="100">
        <v>0.05</v>
      </c>
      <c r="O14" s="101">
        <v>0.05</v>
      </c>
    </row>
    <row r="15" spans="2:15" ht="15" customHeight="1">
      <c r="B15" s="180"/>
      <c r="C15" s="94" t="s">
        <v>44</v>
      </c>
      <c r="D15" s="99">
        <v>3.9E-2</v>
      </c>
      <c r="E15" s="100">
        <v>4.1000000000000002E-2</v>
      </c>
      <c r="F15" s="100">
        <v>0.05</v>
      </c>
      <c r="G15" s="100">
        <v>0.05</v>
      </c>
      <c r="H15" s="100">
        <v>0.05</v>
      </c>
      <c r="I15" s="100">
        <v>0.05</v>
      </c>
      <c r="J15" s="100">
        <v>0.05</v>
      </c>
      <c r="K15" s="100">
        <v>0.05</v>
      </c>
      <c r="L15" s="100">
        <v>0.05</v>
      </c>
      <c r="M15" s="100">
        <v>0.05</v>
      </c>
      <c r="N15" s="100">
        <v>0.05</v>
      </c>
      <c r="O15" s="101">
        <v>0.05</v>
      </c>
    </row>
    <row r="16" spans="2:15" ht="15" customHeight="1">
      <c r="B16" s="180"/>
      <c r="C16" s="94" t="s">
        <v>45</v>
      </c>
      <c r="D16" s="99">
        <v>3.5614556860433201E-3</v>
      </c>
      <c r="E16" s="100">
        <v>7.58010444970693E-2</v>
      </c>
      <c r="F16" s="100">
        <v>0.05</v>
      </c>
      <c r="G16" s="100">
        <v>0.05</v>
      </c>
      <c r="H16" s="100">
        <v>0.05</v>
      </c>
      <c r="I16" s="100">
        <v>0.05</v>
      </c>
      <c r="J16" s="100">
        <v>0.05</v>
      </c>
      <c r="K16" s="100">
        <v>0.05</v>
      </c>
      <c r="L16" s="100">
        <v>0.05</v>
      </c>
      <c r="M16" s="100">
        <v>0.05</v>
      </c>
      <c r="N16" s="100">
        <v>0.05</v>
      </c>
      <c r="O16" s="101">
        <v>0.05</v>
      </c>
    </row>
    <row r="17" spans="2:15" ht="15" customHeight="1">
      <c r="B17" s="180"/>
      <c r="C17" s="94" t="s">
        <v>46</v>
      </c>
      <c r="D17" s="99">
        <v>4.2999999999999997E-2</v>
      </c>
      <c r="E17" s="100">
        <v>4.2999999999999997E-2</v>
      </c>
      <c r="F17" s="100">
        <v>0.05</v>
      </c>
      <c r="G17" s="100">
        <v>0.05</v>
      </c>
      <c r="H17" s="100">
        <v>0.05</v>
      </c>
      <c r="I17" s="100">
        <v>0.05</v>
      </c>
      <c r="J17" s="100">
        <v>0.05</v>
      </c>
      <c r="K17" s="100">
        <v>0.05</v>
      </c>
      <c r="L17" s="100">
        <v>0.05</v>
      </c>
      <c r="M17" s="100">
        <v>0.05</v>
      </c>
      <c r="N17" s="100">
        <v>0.05</v>
      </c>
      <c r="O17" s="101">
        <v>0.05</v>
      </c>
    </row>
    <row r="18" spans="2:15" ht="15" customHeight="1">
      <c r="B18" s="180"/>
      <c r="C18" s="94" t="s">
        <v>47</v>
      </c>
      <c r="D18" s="99">
        <v>2.4E-2</v>
      </c>
      <c r="E18" s="100">
        <v>2.4E-2</v>
      </c>
      <c r="F18" s="100">
        <v>0.05</v>
      </c>
      <c r="G18" s="100">
        <v>0.05</v>
      </c>
      <c r="H18" s="100">
        <v>0.05</v>
      </c>
      <c r="I18" s="100">
        <v>0.05</v>
      </c>
      <c r="J18" s="100">
        <v>0.05</v>
      </c>
      <c r="K18" s="100">
        <v>0.05</v>
      </c>
      <c r="L18" s="100">
        <v>0.05</v>
      </c>
      <c r="M18" s="100">
        <v>0.05</v>
      </c>
      <c r="N18" s="100">
        <v>0.05</v>
      </c>
      <c r="O18" s="101">
        <v>0.05</v>
      </c>
    </row>
    <row r="19" spans="2:15" ht="15" customHeight="1">
      <c r="B19" s="180"/>
      <c r="C19" s="94" t="s">
        <v>48</v>
      </c>
      <c r="D19" s="108">
        <v>6.0544746662736397E-2</v>
      </c>
      <c r="E19" s="109">
        <v>0.102331410071044</v>
      </c>
      <c r="F19" s="109">
        <v>0.05</v>
      </c>
      <c r="G19" s="109">
        <v>0.05</v>
      </c>
      <c r="H19" s="109">
        <v>0.05</v>
      </c>
      <c r="I19" s="109">
        <v>0.05</v>
      </c>
      <c r="J19" s="109">
        <v>0.05</v>
      </c>
      <c r="K19" s="109">
        <v>0.05</v>
      </c>
      <c r="L19" s="109">
        <v>0.05</v>
      </c>
      <c r="M19" s="109">
        <v>0.05</v>
      </c>
      <c r="N19" s="109">
        <v>0.05</v>
      </c>
      <c r="O19" s="110">
        <v>0.05</v>
      </c>
    </row>
    <row r="20" spans="2:15" ht="15" customHeight="1">
      <c r="B20" s="179" t="s">
        <v>50</v>
      </c>
      <c r="C20" s="93" t="s">
        <v>41</v>
      </c>
      <c r="D20" s="96">
        <v>3.9E-2</v>
      </c>
      <c r="E20" s="97">
        <v>6.0000000000000001E-3</v>
      </c>
      <c r="F20" s="97">
        <v>0.05</v>
      </c>
      <c r="G20" s="97">
        <v>0.05</v>
      </c>
      <c r="H20" s="97">
        <v>0.05</v>
      </c>
      <c r="I20" s="97">
        <v>0.05</v>
      </c>
      <c r="J20" s="97">
        <v>0.05</v>
      </c>
      <c r="K20" s="97">
        <v>0.05</v>
      </c>
      <c r="L20" s="97">
        <v>0.05</v>
      </c>
      <c r="M20" s="97">
        <v>0.05</v>
      </c>
      <c r="N20" s="97">
        <v>0.05</v>
      </c>
      <c r="O20" s="98">
        <v>0.05</v>
      </c>
    </row>
    <row r="21" spans="2:15" ht="15" customHeight="1">
      <c r="B21" s="180"/>
      <c r="C21" s="94" t="s">
        <v>42</v>
      </c>
      <c r="D21" s="99">
        <v>1.7000000000000001E-2</v>
      </c>
      <c r="E21" s="100">
        <v>8.9999999999999993E-3</v>
      </c>
      <c r="F21" s="100">
        <v>0.05</v>
      </c>
      <c r="G21" s="100">
        <v>0.05</v>
      </c>
      <c r="H21" s="100">
        <v>0.05</v>
      </c>
      <c r="I21" s="100">
        <v>0.05</v>
      </c>
      <c r="J21" s="100">
        <v>0.05</v>
      </c>
      <c r="K21" s="100">
        <v>0.05</v>
      </c>
      <c r="L21" s="100">
        <v>0.05</v>
      </c>
      <c r="M21" s="100">
        <v>0.05</v>
      </c>
      <c r="N21" s="100">
        <v>0.05</v>
      </c>
      <c r="O21" s="101">
        <v>0.05</v>
      </c>
    </row>
    <row r="22" spans="2:15" ht="15" customHeight="1">
      <c r="B22" s="180"/>
      <c r="C22" s="94" t="s">
        <v>43</v>
      </c>
      <c r="D22" s="99">
        <v>3.3000000000000002E-2</v>
      </c>
      <c r="E22" s="100">
        <v>4.5999999999999999E-2</v>
      </c>
      <c r="F22" s="100">
        <v>0.05</v>
      </c>
      <c r="G22" s="100">
        <v>0.05</v>
      </c>
      <c r="H22" s="100">
        <v>0.05</v>
      </c>
      <c r="I22" s="100">
        <v>0.05</v>
      </c>
      <c r="J22" s="100">
        <v>0.05</v>
      </c>
      <c r="K22" s="100">
        <v>0.05</v>
      </c>
      <c r="L22" s="100">
        <v>0.05</v>
      </c>
      <c r="M22" s="100">
        <v>0.05</v>
      </c>
      <c r="N22" s="100">
        <v>0.05</v>
      </c>
      <c r="O22" s="101">
        <v>0.05</v>
      </c>
    </row>
    <row r="23" spans="2:15" ht="15" customHeight="1">
      <c r="B23" s="180"/>
      <c r="C23" s="94" t="s">
        <v>44</v>
      </c>
      <c r="D23" s="99">
        <v>3.9E-2</v>
      </c>
      <c r="E23" s="100">
        <v>4.1000000000000002E-2</v>
      </c>
      <c r="F23" s="100">
        <v>0.05</v>
      </c>
      <c r="G23" s="100">
        <v>0.05</v>
      </c>
      <c r="H23" s="100">
        <v>0.05</v>
      </c>
      <c r="I23" s="100">
        <v>0.05</v>
      </c>
      <c r="J23" s="100">
        <v>0.05</v>
      </c>
      <c r="K23" s="100">
        <v>0.05</v>
      </c>
      <c r="L23" s="100">
        <v>0.05</v>
      </c>
      <c r="M23" s="100">
        <v>0.05</v>
      </c>
      <c r="N23" s="100">
        <v>0.05</v>
      </c>
      <c r="O23" s="101">
        <v>0.05</v>
      </c>
    </row>
    <row r="24" spans="2:15" ht="15" customHeight="1">
      <c r="B24" s="180"/>
      <c r="C24" s="94" t="s">
        <v>45</v>
      </c>
      <c r="D24" s="99">
        <v>3.5614556860433201E-3</v>
      </c>
      <c r="E24" s="100">
        <v>7.58010444970693E-2</v>
      </c>
      <c r="F24" s="100">
        <v>0.05</v>
      </c>
      <c r="G24" s="100">
        <v>0.05</v>
      </c>
      <c r="H24" s="100">
        <v>0.05</v>
      </c>
      <c r="I24" s="100">
        <v>0.05</v>
      </c>
      <c r="J24" s="100">
        <v>0.05</v>
      </c>
      <c r="K24" s="100">
        <v>0.05</v>
      </c>
      <c r="L24" s="100">
        <v>0.05</v>
      </c>
      <c r="M24" s="100">
        <v>0.05</v>
      </c>
      <c r="N24" s="100">
        <v>0.05</v>
      </c>
      <c r="O24" s="101">
        <v>0.05</v>
      </c>
    </row>
    <row r="25" spans="2:15" ht="15" customHeight="1">
      <c r="B25" s="180"/>
      <c r="C25" s="94" t="s">
        <v>46</v>
      </c>
      <c r="D25" s="99">
        <v>4.2999999999999997E-2</v>
      </c>
      <c r="E25" s="100">
        <v>4.2999999999999997E-2</v>
      </c>
      <c r="F25" s="100">
        <v>0.05</v>
      </c>
      <c r="G25" s="100">
        <v>0.05</v>
      </c>
      <c r="H25" s="100">
        <v>0.05</v>
      </c>
      <c r="I25" s="100">
        <v>0.05</v>
      </c>
      <c r="J25" s="100">
        <v>0.05</v>
      </c>
      <c r="K25" s="100">
        <v>0.05</v>
      </c>
      <c r="L25" s="100">
        <v>0.05</v>
      </c>
      <c r="M25" s="100">
        <v>0.05</v>
      </c>
      <c r="N25" s="100">
        <v>0.05</v>
      </c>
      <c r="O25" s="101">
        <v>0.05</v>
      </c>
    </row>
    <row r="26" spans="2:15" ht="15" customHeight="1">
      <c r="B26" s="180"/>
      <c r="C26" s="94" t="s">
        <v>47</v>
      </c>
      <c r="D26" s="99">
        <v>2.4E-2</v>
      </c>
      <c r="E26" s="100">
        <v>2.4E-2</v>
      </c>
      <c r="F26" s="100">
        <v>0.05</v>
      </c>
      <c r="G26" s="100">
        <v>0.05</v>
      </c>
      <c r="H26" s="100">
        <v>0.05</v>
      </c>
      <c r="I26" s="100">
        <v>0.05</v>
      </c>
      <c r="J26" s="100">
        <v>0.05</v>
      </c>
      <c r="K26" s="100">
        <v>0.05</v>
      </c>
      <c r="L26" s="100">
        <v>0.05</v>
      </c>
      <c r="M26" s="100">
        <v>0.05</v>
      </c>
      <c r="N26" s="100">
        <v>0.05</v>
      </c>
      <c r="O26" s="101">
        <v>0.05</v>
      </c>
    </row>
    <row r="27" spans="2:15" ht="15" customHeight="1">
      <c r="B27" s="181"/>
      <c r="C27" s="95" t="s">
        <v>48</v>
      </c>
      <c r="D27" s="102">
        <v>6.0544746662736397E-2</v>
      </c>
      <c r="E27" s="103">
        <v>0.102331410071044</v>
      </c>
      <c r="F27" s="103">
        <v>0.05</v>
      </c>
      <c r="G27" s="103">
        <v>0.05</v>
      </c>
      <c r="H27" s="103">
        <v>0.05</v>
      </c>
      <c r="I27" s="103">
        <v>0.05</v>
      </c>
      <c r="J27" s="103">
        <v>0.05</v>
      </c>
      <c r="K27" s="103">
        <v>0.05</v>
      </c>
      <c r="L27" s="103">
        <v>0.05</v>
      </c>
      <c r="M27" s="103">
        <v>0.05</v>
      </c>
      <c r="N27" s="103">
        <v>0.05</v>
      </c>
      <c r="O27" s="104">
        <v>0.05</v>
      </c>
    </row>
    <row r="28" spans="2:15" ht="15" customHeight="1">
      <c r="B28" s="180" t="s">
        <v>51</v>
      </c>
      <c r="C28" s="94" t="s">
        <v>41</v>
      </c>
      <c r="D28" s="105">
        <v>3.9E-2</v>
      </c>
      <c r="E28" s="106">
        <v>6.0000000000000001E-3</v>
      </c>
      <c r="F28" s="106">
        <v>0.05</v>
      </c>
      <c r="G28" s="106">
        <v>0.05</v>
      </c>
      <c r="H28" s="106">
        <v>0.05</v>
      </c>
      <c r="I28" s="106">
        <v>0.05</v>
      </c>
      <c r="J28" s="106">
        <v>0.05</v>
      </c>
      <c r="K28" s="106">
        <v>0.05</v>
      </c>
      <c r="L28" s="106">
        <v>0.05</v>
      </c>
      <c r="M28" s="106">
        <v>0.05</v>
      </c>
      <c r="N28" s="106">
        <v>0.05</v>
      </c>
      <c r="O28" s="107">
        <v>0.05</v>
      </c>
    </row>
    <row r="29" spans="2:15" ht="15" customHeight="1">
      <c r="B29" s="180"/>
      <c r="C29" s="94" t="s">
        <v>42</v>
      </c>
      <c r="D29" s="99">
        <v>1.7000000000000001E-2</v>
      </c>
      <c r="E29" s="100">
        <v>8.9999999999999993E-3</v>
      </c>
      <c r="F29" s="100">
        <v>0.05</v>
      </c>
      <c r="G29" s="100">
        <v>0.05</v>
      </c>
      <c r="H29" s="100">
        <v>0.05</v>
      </c>
      <c r="I29" s="100">
        <v>0.05</v>
      </c>
      <c r="J29" s="100">
        <v>0.05</v>
      </c>
      <c r="K29" s="100">
        <v>0.05</v>
      </c>
      <c r="L29" s="100">
        <v>0.05</v>
      </c>
      <c r="M29" s="100">
        <v>0.05</v>
      </c>
      <c r="N29" s="100">
        <v>0.05</v>
      </c>
      <c r="O29" s="101">
        <v>0.05</v>
      </c>
    </row>
    <row r="30" spans="2:15" ht="15" customHeight="1">
      <c r="B30" s="180"/>
      <c r="C30" s="94" t="s">
        <v>43</v>
      </c>
      <c r="D30" s="99">
        <v>3.3000000000000002E-2</v>
      </c>
      <c r="E30" s="100">
        <v>4.5999999999999999E-2</v>
      </c>
      <c r="F30" s="100">
        <v>0.05</v>
      </c>
      <c r="G30" s="100">
        <v>0.05</v>
      </c>
      <c r="H30" s="100">
        <v>0.05</v>
      </c>
      <c r="I30" s="100">
        <v>0.05</v>
      </c>
      <c r="J30" s="100">
        <v>0.05</v>
      </c>
      <c r="K30" s="100">
        <v>0.05</v>
      </c>
      <c r="L30" s="100">
        <v>0.05</v>
      </c>
      <c r="M30" s="100">
        <v>0.05</v>
      </c>
      <c r="N30" s="100">
        <v>0.05</v>
      </c>
      <c r="O30" s="101">
        <v>0.05</v>
      </c>
    </row>
    <row r="31" spans="2:15" ht="15" customHeight="1">
      <c r="B31" s="180"/>
      <c r="C31" s="94" t="s">
        <v>44</v>
      </c>
      <c r="D31" s="99">
        <v>3.9E-2</v>
      </c>
      <c r="E31" s="100">
        <v>4.1000000000000002E-2</v>
      </c>
      <c r="F31" s="100">
        <v>0.05</v>
      </c>
      <c r="G31" s="100">
        <v>0.05</v>
      </c>
      <c r="H31" s="100">
        <v>0.05</v>
      </c>
      <c r="I31" s="100">
        <v>0.05</v>
      </c>
      <c r="J31" s="100">
        <v>0.05</v>
      </c>
      <c r="K31" s="100">
        <v>0.05</v>
      </c>
      <c r="L31" s="100">
        <v>0.05</v>
      </c>
      <c r="M31" s="100">
        <v>0.05</v>
      </c>
      <c r="N31" s="100">
        <v>0.05</v>
      </c>
      <c r="O31" s="101">
        <v>0.05</v>
      </c>
    </row>
    <row r="32" spans="2:15" ht="15" customHeight="1">
      <c r="B32" s="180"/>
      <c r="C32" s="94" t="s">
        <v>45</v>
      </c>
      <c r="D32" s="99">
        <v>3.5614556860433201E-3</v>
      </c>
      <c r="E32" s="100">
        <v>7.58010444970693E-2</v>
      </c>
      <c r="F32" s="100">
        <v>0.05</v>
      </c>
      <c r="G32" s="100">
        <v>0.05</v>
      </c>
      <c r="H32" s="100">
        <v>0.05</v>
      </c>
      <c r="I32" s="100">
        <v>0.05</v>
      </c>
      <c r="J32" s="100">
        <v>0.05</v>
      </c>
      <c r="K32" s="100">
        <v>0.05</v>
      </c>
      <c r="L32" s="100">
        <v>0.05</v>
      </c>
      <c r="M32" s="100">
        <v>0.05</v>
      </c>
      <c r="N32" s="100">
        <v>0.05</v>
      </c>
      <c r="O32" s="101">
        <v>0.05</v>
      </c>
    </row>
    <row r="33" spans="2:15" ht="15" customHeight="1">
      <c r="B33" s="180"/>
      <c r="C33" s="94" t="s">
        <v>46</v>
      </c>
      <c r="D33" s="99">
        <v>4.2999999999999997E-2</v>
      </c>
      <c r="E33" s="100">
        <v>4.2999999999999997E-2</v>
      </c>
      <c r="F33" s="100">
        <v>0.05</v>
      </c>
      <c r="G33" s="100">
        <v>0.05</v>
      </c>
      <c r="H33" s="100">
        <v>0.05</v>
      </c>
      <c r="I33" s="100">
        <v>0.05</v>
      </c>
      <c r="J33" s="100">
        <v>0.05</v>
      </c>
      <c r="K33" s="100">
        <v>0.05</v>
      </c>
      <c r="L33" s="100">
        <v>0.05</v>
      </c>
      <c r="M33" s="100">
        <v>0.05</v>
      </c>
      <c r="N33" s="100">
        <v>0.05</v>
      </c>
      <c r="O33" s="101">
        <v>0.05</v>
      </c>
    </row>
    <row r="34" spans="2:15" ht="15" customHeight="1">
      <c r="B34" s="180"/>
      <c r="C34" s="94" t="s">
        <v>47</v>
      </c>
      <c r="D34" s="99">
        <v>2.4E-2</v>
      </c>
      <c r="E34" s="100">
        <v>2.4E-2</v>
      </c>
      <c r="F34" s="100">
        <v>0.05</v>
      </c>
      <c r="G34" s="100">
        <v>0.05</v>
      </c>
      <c r="H34" s="100">
        <v>0.05</v>
      </c>
      <c r="I34" s="100">
        <v>0.05</v>
      </c>
      <c r="J34" s="100">
        <v>0.05</v>
      </c>
      <c r="K34" s="100">
        <v>0.05</v>
      </c>
      <c r="L34" s="100">
        <v>0.05</v>
      </c>
      <c r="M34" s="100">
        <v>0.05</v>
      </c>
      <c r="N34" s="100">
        <v>0.05</v>
      </c>
      <c r="O34" s="101">
        <v>0.05</v>
      </c>
    </row>
    <row r="35" spans="2:15" ht="15" customHeight="1">
      <c r="B35" s="181"/>
      <c r="C35" s="95" t="s">
        <v>48</v>
      </c>
      <c r="D35" s="102">
        <v>6.0544746662736397E-2</v>
      </c>
      <c r="E35" s="103">
        <v>0.102331410071044</v>
      </c>
      <c r="F35" s="103">
        <v>0.05</v>
      </c>
      <c r="G35" s="103">
        <v>0.05</v>
      </c>
      <c r="H35" s="103">
        <v>0.05</v>
      </c>
      <c r="I35" s="103">
        <v>0.05</v>
      </c>
      <c r="J35" s="103">
        <v>0.05</v>
      </c>
      <c r="K35" s="103">
        <v>0.05</v>
      </c>
      <c r="L35" s="103">
        <v>0.05</v>
      </c>
      <c r="M35" s="103">
        <v>0.05</v>
      </c>
      <c r="N35" s="103">
        <v>0.05</v>
      </c>
      <c r="O35" s="104">
        <v>0.05</v>
      </c>
    </row>
  </sheetData>
  <mergeCells count="5">
    <mergeCell ref="B1:O1"/>
    <mergeCell ref="B4:B11"/>
    <mergeCell ref="B12:B19"/>
    <mergeCell ref="B20:B27"/>
    <mergeCell ref="B28:B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6"/>
  <sheetViews>
    <sheetView showGridLines="0" zoomScale="115" zoomScaleNormal="115" workbookViewId="0"/>
  </sheetViews>
  <sheetFormatPr defaultColWidth="19" defaultRowHeight="15" customHeight="1"/>
  <cols>
    <col min="1" max="1" width="2.6640625" style="6" customWidth="1"/>
    <col min="2" max="2" width="19.44140625" style="6" customWidth="1"/>
    <col min="3" max="15" width="10.6640625" style="6" customWidth="1"/>
    <col min="16" max="16384" width="19" style="6"/>
  </cols>
  <sheetData>
    <row r="1" spans="2:15" s="2" customFormat="1" ht="37.5" customHeight="1">
      <c r="B1" s="1" t="s">
        <v>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15" customHeight="1">
      <c r="B2" s="111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</row>
    <row r="3" spans="2:15" ht="15" customHeight="1">
      <c r="B3" s="7" t="s">
        <v>22</v>
      </c>
      <c r="C3" s="15">
        <v>1200</v>
      </c>
      <c r="D3" s="16">
        <v>1200</v>
      </c>
      <c r="E3" s="16">
        <v>1500</v>
      </c>
      <c r="F3" s="16">
        <v>1500</v>
      </c>
      <c r="G3" s="16">
        <v>1500</v>
      </c>
      <c r="H3" s="16">
        <v>1500</v>
      </c>
      <c r="I3" s="16">
        <v>1500</v>
      </c>
      <c r="J3" s="16">
        <v>1500</v>
      </c>
      <c r="K3" s="16">
        <v>1500</v>
      </c>
      <c r="L3" s="16">
        <v>1500</v>
      </c>
      <c r="M3" s="16">
        <v>1500</v>
      </c>
      <c r="N3" s="17">
        <v>1500</v>
      </c>
      <c r="O3" s="18">
        <f>SUM(C3:N3)</f>
        <v>17400</v>
      </c>
    </row>
    <row r="4" spans="2:15" ht="15" customHeight="1">
      <c r="B4" s="7" t="s">
        <v>23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2"/>
    </row>
    <row r="5" spans="2:15" ht="15" customHeight="1">
      <c r="B5" s="7" t="s">
        <v>24</v>
      </c>
      <c r="C5" s="19">
        <v>1200</v>
      </c>
      <c r="D5" s="20">
        <v>1200</v>
      </c>
      <c r="E5" s="20">
        <v>1500</v>
      </c>
      <c r="F5" s="20">
        <v>1500</v>
      </c>
      <c r="G5" s="20">
        <v>1500</v>
      </c>
      <c r="H5" s="20">
        <v>1500</v>
      </c>
      <c r="I5" s="20">
        <v>1500</v>
      </c>
      <c r="J5" s="20">
        <v>1500</v>
      </c>
      <c r="K5" s="20">
        <v>1500</v>
      </c>
      <c r="L5" s="20">
        <v>1500</v>
      </c>
      <c r="M5" s="20">
        <v>1500</v>
      </c>
      <c r="N5" s="21">
        <v>1500</v>
      </c>
      <c r="O5" s="22">
        <f t="shared" ref="O5:O6" si="0">SUM(C5:N5)</f>
        <v>17400</v>
      </c>
    </row>
    <row r="6" spans="2:15" ht="15" customHeight="1">
      <c r="B6" s="8" t="s">
        <v>25</v>
      </c>
      <c r="C6" s="23">
        <v>1200</v>
      </c>
      <c r="D6" s="24">
        <v>1200</v>
      </c>
      <c r="E6" s="24">
        <v>1500</v>
      </c>
      <c r="F6" s="24">
        <v>1500</v>
      </c>
      <c r="G6" s="24">
        <v>1500</v>
      </c>
      <c r="H6" s="24">
        <v>1500</v>
      </c>
      <c r="I6" s="24">
        <v>1500</v>
      </c>
      <c r="J6" s="24">
        <v>1500</v>
      </c>
      <c r="K6" s="24">
        <v>1500</v>
      </c>
      <c r="L6" s="24">
        <v>1500</v>
      </c>
      <c r="M6" s="24">
        <v>1500</v>
      </c>
      <c r="N6" s="25">
        <v>1500</v>
      </c>
      <c r="O6" s="26">
        <f t="shared" si="0"/>
        <v>17400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6"/>
  <sheetViews>
    <sheetView showGridLines="0" zoomScaleNormal="100" workbookViewId="0">
      <selection activeCell="B3" sqref="B3"/>
    </sheetView>
  </sheetViews>
  <sheetFormatPr defaultColWidth="19" defaultRowHeight="15" customHeight="1"/>
  <cols>
    <col min="1" max="1" width="2.6640625" style="6" customWidth="1"/>
    <col min="2" max="2" width="19.44140625" style="6" customWidth="1"/>
    <col min="3" max="15" width="10.6640625" style="6" customWidth="1"/>
    <col min="16" max="16384" width="19" style="6"/>
  </cols>
  <sheetData>
    <row r="1" spans="2:15" s="2" customFormat="1" ht="37.5" customHeight="1">
      <c r="B1" s="1" t="s">
        <v>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15" customHeight="1">
      <c r="B2" s="3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</row>
    <row r="3" spans="2:15" ht="15" customHeight="1">
      <c r="B3" s="7" t="s">
        <v>22</v>
      </c>
      <c r="C3" s="15">
        <v>120</v>
      </c>
      <c r="D3" s="16">
        <v>120</v>
      </c>
      <c r="E3" s="16">
        <v>150</v>
      </c>
      <c r="F3" s="16">
        <v>150</v>
      </c>
      <c r="G3" s="16">
        <v>150</v>
      </c>
      <c r="H3" s="16">
        <v>150</v>
      </c>
      <c r="I3" s="16">
        <v>150</v>
      </c>
      <c r="J3" s="16">
        <v>150</v>
      </c>
      <c r="K3" s="16">
        <v>150</v>
      </c>
      <c r="L3" s="16">
        <v>150</v>
      </c>
      <c r="M3" s="16">
        <v>150</v>
      </c>
      <c r="N3" s="17">
        <v>150</v>
      </c>
      <c r="O3" s="18">
        <f>SUM(C3:N3)</f>
        <v>1740</v>
      </c>
    </row>
    <row r="4" spans="2:15" ht="15" customHeight="1">
      <c r="B4" s="7" t="s">
        <v>23</v>
      </c>
      <c r="C4" s="19">
        <v>120</v>
      </c>
      <c r="D4" s="20">
        <v>120</v>
      </c>
      <c r="E4" s="20">
        <v>150</v>
      </c>
      <c r="F4" s="20">
        <v>150</v>
      </c>
      <c r="G4" s="20">
        <v>150</v>
      </c>
      <c r="H4" s="20">
        <v>150</v>
      </c>
      <c r="I4" s="20">
        <v>150</v>
      </c>
      <c r="J4" s="20">
        <v>150</v>
      </c>
      <c r="K4" s="20">
        <v>150</v>
      </c>
      <c r="L4" s="20">
        <v>150</v>
      </c>
      <c r="M4" s="20">
        <v>150</v>
      </c>
      <c r="N4" s="21">
        <v>150</v>
      </c>
      <c r="O4" s="22">
        <f t="shared" ref="O4:O6" si="0">SUM(C4:N4)</f>
        <v>1740</v>
      </c>
    </row>
    <row r="5" spans="2:15" ht="15" customHeight="1">
      <c r="B5" s="7" t="s">
        <v>24</v>
      </c>
      <c r="C5" s="19">
        <v>120</v>
      </c>
      <c r="D5" s="20">
        <v>120</v>
      </c>
      <c r="E5" s="20">
        <v>150</v>
      </c>
      <c r="F5" s="20">
        <v>150</v>
      </c>
      <c r="G5" s="20">
        <v>150</v>
      </c>
      <c r="H5" s="20">
        <v>150</v>
      </c>
      <c r="I5" s="20">
        <v>150</v>
      </c>
      <c r="J5" s="20">
        <v>150</v>
      </c>
      <c r="K5" s="20">
        <v>150</v>
      </c>
      <c r="L5" s="20">
        <v>150</v>
      </c>
      <c r="M5" s="20">
        <v>150</v>
      </c>
      <c r="N5" s="21">
        <v>150</v>
      </c>
      <c r="O5" s="22">
        <f t="shared" si="0"/>
        <v>1740</v>
      </c>
    </row>
    <row r="6" spans="2:15" ht="15" customHeight="1">
      <c r="B6" s="8" t="s">
        <v>25</v>
      </c>
      <c r="C6" s="23">
        <v>120</v>
      </c>
      <c r="D6" s="24">
        <v>120</v>
      </c>
      <c r="E6" s="24">
        <v>150</v>
      </c>
      <c r="F6" s="24">
        <v>150</v>
      </c>
      <c r="G6" s="24">
        <v>150</v>
      </c>
      <c r="H6" s="24">
        <v>150</v>
      </c>
      <c r="I6" s="24">
        <v>150</v>
      </c>
      <c r="J6" s="24">
        <v>150</v>
      </c>
      <c r="K6" s="24">
        <v>150</v>
      </c>
      <c r="L6" s="24">
        <v>150</v>
      </c>
      <c r="M6" s="24">
        <v>150</v>
      </c>
      <c r="N6" s="25">
        <v>150</v>
      </c>
      <c r="O6" s="26">
        <f t="shared" si="0"/>
        <v>1740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6"/>
  <sheetViews>
    <sheetView showGridLines="0" zoomScaleNormal="100" workbookViewId="0">
      <selection activeCell="E13" sqref="E13"/>
    </sheetView>
  </sheetViews>
  <sheetFormatPr defaultColWidth="19" defaultRowHeight="15" customHeight="1"/>
  <cols>
    <col min="1" max="1" width="2.6640625" style="30" customWidth="1"/>
    <col min="2" max="2" width="19.44140625" style="30" customWidth="1"/>
    <col min="3" max="15" width="10.6640625" style="30" customWidth="1"/>
    <col min="16" max="16384" width="19" style="30"/>
  </cols>
  <sheetData>
    <row r="1" spans="2:15" s="28" customFormat="1" ht="37.5" customHeight="1">
      <c r="B1" s="45" t="s">
        <v>54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15" ht="15" customHeight="1">
      <c r="B2" s="29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</row>
    <row r="3" spans="2:15" ht="15" customHeight="1">
      <c r="B3" s="31" t="s">
        <v>22</v>
      </c>
      <c r="C3" s="32">
        <v>120</v>
      </c>
      <c r="D3" s="33">
        <v>120</v>
      </c>
      <c r="E3" s="33">
        <v>150</v>
      </c>
      <c r="F3" s="33">
        <v>150</v>
      </c>
      <c r="G3" s="33">
        <v>150</v>
      </c>
      <c r="H3" s="33">
        <v>150</v>
      </c>
      <c r="I3" s="33">
        <v>150</v>
      </c>
      <c r="J3" s="33">
        <v>150</v>
      </c>
      <c r="K3" s="33">
        <v>150</v>
      </c>
      <c r="L3" s="33">
        <v>150</v>
      </c>
      <c r="M3" s="33">
        <v>150</v>
      </c>
      <c r="N3" s="34">
        <v>150</v>
      </c>
      <c r="O3" s="35">
        <f>SUM(C3:N3)</f>
        <v>1740</v>
      </c>
    </row>
    <row r="4" spans="2:15" ht="15" customHeight="1">
      <c r="B4" s="31" t="s">
        <v>23</v>
      </c>
      <c r="C4" s="36">
        <v>120</v>
      </c>
      <c r="D4" s="37">
        <v>120</v>
      </c>
      <c r="E4" s="37">
        <v>150</v>
      </c>
      <c r="F4" s="37">
        <v>150</v>
      </c>
      <c r="G4" s="37">
        <v>150</v>
      </c>
      <c r="H4" s="37">
        <v>150</v>
      </c>
      <c r="I4" s="37">
        <v>150</v>
      </c>
      <c r="J4" s="37">
        <v>150</v>
      </c>
      <c r="K4" s="37">
        <v>150</v>
      </c>
      <c r="L4" s="37">
        <v>150</v>
      </c>
      <c r="M4" s="37">
        <v>150</v>
      </c>
      <c r="N4" s="38">
        <v>150</v>
      </c>
      <c r="O4" s="39">
        <f t="shared" ref="O4:O6" si="0">SUM(C4:N4)</f>
        <v>1740</v>
      </c>
    </row>
    <row r="5" spans="2:15" ht="15" customHeight="1">
      <c r="B5" s="31" t="s">
        <v>24</v>
      </c>
      <c r="C5" s="36">
        <v>120</v>
      </c>
      <c r="D5" s="37">
        <v>120</v>
      </c>
      <c r="E5" s="37">
        <v>150</v>
      </c>
      <c r="F5" s="37">
        <v>150</v>
      </c>
      <c r="G5" s="37">
        <v>150</v>
      </c>
      <c r="H5" s="37">
        <v>150</v>
      </c>
      <c r="I5" s="37">
        <v>150</v>
      </c>
      <c r="J5" s="37">
        <v>150</v>
      </c>
      <c r="K5" s="37">
        <v>150</v>
      </c>
      <c r="L5" s="37">
        <v>150</v>
      </c>
      <c r="M5" s="37">
        <v>150</v>
      </c>
      <c r="N5" s="38">
        <v>150</v>
      </c>
      <c r="O5" s="39">
        <f t="shared" si="0"/>
        <v>1740</v>
      </c>
    </row>
    <row r="6" spans="2:15" ht="15" customHeight="1">
      <c r="B6" s="40" t="s">
        <v>25</v>
      </c>
      <c r="C6" s="41">
        <v>120</v>
      </c>
      <c r="D6" s="42">
        <v>120</v>
      </c>
      <c r="E6" s="42">
        <v>150</v>
      </c>
      <c r="F6" s="42">
        <v>150</v>
      </c>
      <c r="G6" s="42">
        <v>150</v>
      </c>
      <c r="H6" s="42">
        <v>150</v>
      </c>
      <c r="I6" s="42">
        <v>150</v>
      </c>
      <c r="J6" s="42">
        <v>150</v>
      </c>
      <c r="K6" s="42">
        <v>150</v>
      </c>
      <c r="L6" s="42">
        <v>150</v>
      </c>
      <c r="M6" s="42">
        <v>150</v>
      </c>
      <c r="N6" s="43">
        <v>150</v>
      </c>
      <c r="O6" s="44">
        <f t="shared" si="0"/>
        <v>1740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b7e1d6-99fc-46d6-817d-2ec2d11ed152" xsi:nil="true"/>
    <lcf76f155ced4ddcb4097134ff3c332f xmlns="e8f987a8-f42d-4e7d-8fa3-def2ab5556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2FF7C4613F94CAA91307C085F018A" ma:contentTypeVersion="14" ma:contentTypeDescription="Create a new document." ma:contentTypeScope="" ma:versionID="5b4280dfa10c3485b6452e7fe93466b4">
  <xsd:schema xmlns:xsd="http://www.w3.org/2001/XMLSchema" xmlns:xs="http://www.w3.org/2001/XMLSchema" xmlns:p="http://schemas.microsoft.com/office/2006/metadata/properties" xmlns:ns2="e8f987a8-f42d-4e7d-8fa3-def2ab555613" xmlns:ns3="cdb7e1d6-99fc-46d6-817d-2ec2d11ed152" targetNamespace="http://schemas.microsoft.com/office/2006/metadata/properties" ma:root="true" ma:fieldsID="0dcb7f01a875e640eedce7f036a44e69" ns2:_="" ns3:_="">
    <xsd:import namespace="e8f987a8-f42d-4e7d-8fa3-def2ab555613"/>
    <xsd:import namespace="cdb7e1d6-99fc-46d6-817d-2ec2d11ed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987a8-f42d-4e7d-8fa3-def2ab55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dfaa64-e66f-4103-9848-e73ab74b9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7e1d6-99fc-46d6-817d-2ec2d11ed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650b520-6424-4d01-b287-7bdd816fc05c}" ma:internalName="TaxCatchAll" ma:showField="CatchAllData" ma:web="cdb7e1d6-99fc-46d6-817d-2ec2d11ed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10ADBF-5125-4DD9-B50A-68C98148355D}">
  <ds:schemaRefs>
    <ds:schemaRef ds:uri="http://schemas.microsoft.com/office/2006/metadata/properties"/>
    <ds:schemaRef ds:uri="http://schemas.microsoft.com/office/infopath/2007/PartnerControls"/>
    <ds:schemaRef ds:uri="cdb7e1d6-99fc-46d6-817d-2ec2d11ed152"/>
    <ds:schemaRef ds:uri="e8f987a8-f42d-4e7d-8fa3-def2ab555613"/>
  </ds:schemaRefs>
</ds:datastoreItem>
</file>

<file path=customXml/itemProps2.xml><?xml version="1.0" encoding="utf-8"?>
<ds:datastoreItem xmlns:ds="http://schemas.openxmlformats.org/officeDocument/2006/customXml" ds:itemID="{C4257F3B-F227-41B6-95F6-E79A821EA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34A82B-E9A7-439A-AA87-48EF54490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987a8-f42d-4e7d-8fa3-def2ab555613"/>
    <ds:schemaRef ds:uri="cdb7e1d6-99fc-46d6-817d-2ec2d11ed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P&amp;L-All Brands</vt:lpstr>
      <vt:lpstr>P&amp;L-Adair</vt:lpstr>
      <vt:lpstr>P&amp;L-Aviva</vt:lpstr>
      <vt:lpstr>P&amp;L-Harper</vt:lpstr>
      <vt:lpstr>P&amp;L-Sander</vt:lpstr>
      <vt:lpstr>Deflator %</vt:lpstr>
      <vt:lpstr>Trade Spend-Adair</vt:lpstr>
      <vt:lpstr>Trade Spend-Aviva</vt:lpstr>
      <vt:lpstr>Trade Spend-Harper</vt:lpstr>
      <vt:lpstr>Trade Spend-Sander</vt:lpstr>
      <vt:lpstr>Base Assumptions-Adair</vt:lpstr>
      <vt:lpstr>Base Assumptions-Aviva</vt:lpstr>
      <vt:lpstr>Base Assumptions-Harper</vt:lpstr>
      <vt:lpstr>Base Assumptions-Sander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 Zhou</dc:creator>
  <cp:keywords/>
  <dc:description/>
  <cp:lastModifiedBy>Santiago Perez Lemme</cp:lastModifiedBy>
  <cp:revision/>
  <dcterms:created xsi:type="dcterms:W3CDTF">2014-03-26T23:20:43Z</dcterms:created>
  <dcterms:modified xsi:type="dcterms:W3CDTF">2025-12-16T22:02:42Z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0x0101004CD2FF7C4613F94CAA91307C085F018A</vt:lpwstr>
  </property>
</Properties>
</file>